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Flexindeks\Diesel\Til hjemmeside\"/>
    </mc:Choice>
  </mc:AlternateContent>
  <xr:revisionPtr revIDLastSave="0" documentId="13_ncr:1_{29AF6279-36E9-417A-981C-31B1144EE7BE}" xr6:coauthVersionLast="47" xr6:coauthVersionMax="47" xr10:uidLastSave="{00000000-0000-0000-0000-000000000000}"/>
  <bookViews>
    <workbookView xWindow="28680" yWindow="-120" windowWidth="29040" windowHeight="15720" xr2:uid="{5E2DD86D-ED2F-48B3-890E-C807AB58133D}"/>
  </bookViews>
  <sheets>
    <sheet name="Indeks" sheetId="1" r:id="rId1"/>
    <sheet name="Reelle vægte" sheetId="2" r:id="rId2"/>
    <sheet name="Udvikling i indeks" sheetId="5" r:id="rId3"/>
    <sheet name="Kilder og dokumentation" sheetId="4" r:id="rId4"/>
    <sheet name="Note pris 10" sheetId="6" state="hidden" r:id="rId5"/>
  </sheets>
  <definedNames>
    <definedName name="LønStigning2009">Indeks!#REF!</definedName>
    <definedName name="LønStigning2010">Indeks!#REF!</definedName>
    <definedName name="LønStigning2011">Indeks!#REF!</definedName>
    <definedName name="PrisStigning2009">Indeks!#REF!</definedName>
    <definedName name="Prisstigning2010">Indeks!#REF!</definedName>
    <definedName name="PrisStigning2011">Indeks!#REF!</definedName>
    <definedName name="_xlnm.Print_Area" localSheetId="0">Indeks!$A$1:$H$75</definedName>
    <definedName name="_xlnm.Print_Area" localSheetId="3">'Kilder og dokumentation'!$A$1:$F$49</definedName>
    <definedName name="_xlnm.Print_Area" localSheetId="4">'Note pris 10'!$A$2:$K$7</definedName>
    <definedName name="_xlnm.Print_Area" localSheetId="1">'Reelle vægte'!$A$1:$H$75</definedName>
    <definedName name="_xlnm.Print_Area" localSheetId="2">'Udvikling i indeks'!$A$1:$H$74</definedName>
    <definedName name="_xlnm.Print_Titles" localSheetId="0">Indeks!$1:$3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5" l="1"/>
  <c r="G74" i="5"/>
  <c r="C74" i="5"/>
  <c r="F74" i="5" s="1"/>
  <c r="A74" i="5"/>
  <c r="A75" i="2"/>
  <c r="B75" i="2"/>
  <c r="G75" i="2" s="1"/>
  <c r="C75" i="2"/>
  <c r="D75" i="2"/>
  <c r="E75" i="2"/>
  <c r="F75" i="2"/>
  <c r="G75" i="1"/>
  <c r="A73" i="5"/>
  <c r="C73" i="5"/>
  <c r="D73" i="5" s="1"/>
  <c r="A74" i="2"/>
  <c r="G74" i="1"/>
  <c r="B74" i="2" s="1"/>
  <c r="B24" i="2"/>
  <c r="G24" i="2" s="1"/>
  <c r="C24" i="2"/>
  <c r="D24" i="2"/>
  <c r="E24" i="2"/>
  <c r="F24" i="2"/>
  <c r="B25" i="2"/>
  <c r="G25" i="2" s="1"/>
  <c r="C25" i="2"/>
  <c r="D25" i="2"/>
  <c r="E25" i="2"/>
  <c r="F25" i="2"/>
  <c r="B31" i="2"/>
  <c r="G31" i="2" s="1"/>
  <c r="C31" i="2"/>
  <c r="D31" i="2"/>
  <c r="E31" i="2"/>
  <c r="F31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4" i="2"/>
  <c r="G4" i="1"/>
  <c r="B4" i="2" s="1"/>
  <c r="G5" i="1"/>
  <c r="B5" i="2" s="1"/>
  <c r="G6" i="1"/>
  <c r="B6" i="2" s="1"/>
  <c r="G7" i="1"/>
  <c r="B7" i="2" s="1"/>
  <c r="G8" i="1"/>
  <c r="B8" i="2" s="1"/>
  <c r="G9" i="1"/>
  <c r="C9" i="2" s="1"/>
  <c r="G10" i="1"/>
  <c r="B10" i="2" s="1"/>
  <c r="G11" i="1"/>
  <c r="D11" i="2" s="1"/>
  <c r="G12" i="1"/>
  <c r="F12" i="2" s="1"/>
  <c r="G13" i="1"/>
  <c r="E13" i="2" s="1"/>
  <c r="G14" i="1"/>
  <c r="B14" i="2" s="1"/>
  <c r="G15" i="1"/>
  <c r="F15" i="2" s="1"/>
  <c r="G16" i="1"/>
  <c r="B16" i="2" s="1"/>
  <c r="G17" i="1"/>
  <c r="F17" i="2" s="1"/>
  <c r="G18" i="1"/>
  <c r="C18" i="2" s="1"/>
  <c r="G19" i="1"/>
  <c r="B19" i="2" s="1"/>
  <c r="G20" i="1"/>
  <c r="D20" i="2" s="1"/>
  <c r="G21" i="1"/>
  <c r="B21" i="2" s="1"/>
  <c r="G22" i="1"/>
  <c r="E22" i="2" s="1"/>
  <c r="G23" i="1"/>
  <c r="B23" i="2" s="1"/>
  <c r="G26" i="1"/>
  <c r="F26" i="2" s="1"/>
  <c r="G27" i="1"/>
  <c r="B27" i="2" s="1"/>
  <c r="G28" i="1"/>
  <c r="D28" i="2" s="1"/>
  <c r="G29" i="1"/>
  <c r="B29" i="2" s="1"/>
  <c r="G30" i="1"/>
  <c r="E30" i="2" s="1"/>
  <c r="G32" i="1"/>
  <c r="B32" i="2" s="1"/>
  <c r="G33" i="1"/>
  <c r="D33" i="2" s="1"/>
  <c r="G34" i="1"/>
  <c r="B34" i="2" s="1"/>
  <c r="G35" i="1"/>
  <c r="E35" i="2" s="1"/>
  <c r="G36" i="1"/>
  <c r="B36" i="2" s="1"/>
  <c r="G37" i="1"/>
  <c r="F37" i="2" s="1"/>
  <c r="G38" i="1"/>
  <c r="B38" i="2" s="1"/>
  <c r="G39" i="1"/>
  <c r="F39" i="2" s="1"/>
  <c r="G40" i="1"/>
  <c r="B40" i="2" s="1"/>
  <c r="G41" i="1"/>
  <c r="B41" i="2" s="1"/>
  <c r="G42" i="1"/>
  <c r="B42" i="2" s="1"/>
  <c r="G43" i="1"/>
  <c r="D43" i="2" s="1"/>
  <c r="G44" i="1"/>
  <c r="C44" i="2" s="1"/>
  <c r="G45" i="1"/>
  <c r="B45" i="2" s="1"/>
  <c r="G46" i="1"/>
  <c r="D46" i="2" s="1"/>
  <c r="G47" i="1"/>
  <c r="C47" i="2" s="1"/>
  <c r="G48" i="1"/>
  <c r="F48" i="2" s="1"/>
  <c r="G49" i="1"/>
  <c r="B49" i="2" s="1"/>
  <c r="G50" i="1"/>
  <c r="F50" i="2" s="1"/>
  <c r="G51" i="1"/>
  <c r="B51" i="2" s="1"/>
  <c r="G52" i="1"/>
  <c r="B52" i="2" s="1"/>
  <c r="G53" i="1"/>
  <c r="B53" i="2" s="1"/>
  <c r="G54" i="1"/>
  <c r="C54" i="2" s="1"/>
  <c r="G55" i="1"/>
  <c r="B55" i="2" s="1"/>
  <c r="G56" i="1"/>
  <c r="B56" i="2" s="1"/>
  <c r="G57" i="1"/>
  <c r="D57" i="2" s="1"/>
  <c r="G58" i="1"/>
  <c r="B58" i="2" s="1"/>
  <c r="G59" i="1"/>
  <c r="E59" i="2" s="1"/>
  <c r="G60" i="1"/>
  <c r="B60" i="2" s="1"/>
  <c r="G61" i="1"/>
  <c r="F61" i="2" s="1"/>
  <c r="G62" i="1"/>
  <c r="B62" i="2" s="1"/>
  <c r="G63" i="1"/>
  <c r="F63" i="2" s="1"/>
  <c r="G64" i="1"/>
  <c r="B64" i="2" s="1"/>
  <c r="G65" i="1"/>
  <c r="D65" i="2" s="1"/>
  <c r="G66" i="1"/>
  <c r="B66" i="2" s="1"/>
  <c r="G67" i="1"/>
  <c r="C67" i="2" s="1"/>
  <c r="G68" i="1"/>
  <c r="C68" i="2" s="1"/>
  <c r="G69" i="1"/>
  <c r="B69" i="2" s="1"/>
  <c r="G70" i="1"/>
  <c r="D70" i="2" s="1"/>
  <c r="G71" i="1"/>
  <c r="C71" i="2" s="1"/>
  <c r="G72" i="1"/>
  <c r="F72" i="2" s="1"/>
  <c r="G73" i="1"/>
  <c r="B73" i="2" s="1"/>
  <c r="D74" i="5" l="1"/>
  <c r="E74" i="5"/>
  <c r="F74" i="2"/>
  <c r="E74" i="2"/>
  <c r="D74" i="2"/>
  <c r="C74" i="2"/>
  <c r="D47" i="2"/>
  <c r="E41" i="2"/>
  <c r="B35" i="2"/>
  <c r="E17" i="2"/>
  <c r="E21" i="2"/>
  <c r="E28" i="2"/>
  <c r="D17" i="2"/>
  <c r="D13" i="2"/>
  <c r="C63" i="2"/>
  <c r="C13" i="2"/>
  <c r="D61" i="2"/>
  <c r="B61" i="2"/>
  <c r="E39" i="2"/>
  <c r="C11" i="2"/>
  <c r="B63" i="2"/>
  <c r="B47" i="2"/>
  <c r="C61" i="2"/>
  <c r="F73" i="2"/>
  <c r="D52" i="2"/>
  <c r="D39" i="2"/>
  <c r="F28" i="2"/>
  <c r="E10" i="2"/>
  <c r="E49" i="2"/>
  <c r="E61" i="2"/>
  <c r="E73" i="2"/>
  <c r="E50" i="2"/>
  <c r="C39" i="2"/>
  <c r="C73" i="2"/>
  <c r="B39" i="2"/>
  <c r="E26" i="2"/>
  <c r="E23" i="2"/>
  <c r="B9" i="2"/>
  <c r="B71" i="2"/>
  <c r="C50" i="2"/>
  <c r="E37" i="2"/>
  <c r="D26" i="2"/>
  <c r="C22" i="2"/>
  <c r="F8" i="2"/>
  <c r="C49" i="2"/>
  <c r="D10" i="2"/>
  <c r="D50" i="2"/>
  <c r="E63" i="2"/>
  <c r="B50" i="2"/>
  <c r="D37" i="2"/>
  <c r="B22" i="2"/>
  <c r="G22" i="2" s="1"/>
  <c r="E8" i="2"/>
  <c r="D63" i="2"/>
  <c r="F49" i="2"/>
  <c r="C37" i="2"/>
  <c r="F21" i="2"/>
  <c r="C72" i="5"/>
  <c r="F58" i="2"/>
  <c r="C70" i="2"/>
  <c r="D21" i="2"/>
  <c r="B46" i="2"/>
  <c r="E20" i="2"/>
  <c r="B57" i="2"/>
  <c r="F45" i="2"/>
  <c r="E72" i="2"/>
  <c r="B33" i="2"/>
  <c r="B20" i="2"/>
  <c r="D72" i="2"/>
  <c r="C69" i="2"/>
  <c r="F60" i="2"/>
  <c r="E56" i="2"/>
  <c r="E48" i="2"/>
  <c r="D45" i="2"/>
  <c r="B37" i="2"/>
  <c r="F32" i="2"/>
  <c r="C26" i="2"/>
  <c r="F23" i="2"/>
  <c r="F19" i="2"/>
  <c r="B13" i="2"/>
  <c r="F6" i="2"/>
  <c r="E58" i="2"/>
  <c r="B70" i="2"/>
  <c r="E34" i="2"/>
  <c r="F69" i="2"/>
  <c r="E33" i="2"/>
  <c r="B17" i="2"/>
  <c r="C72" i="2"/>
  <c r="B68" i="2"/>
  <c r="E60" i="2"/>
  <c r="D48" i="2"/>
  <c r="C45" i="2"/>
  <c r="F36" i="2"/>
  <c r="E32" i="2"/>
  <c r="B26" i="2"/>
  <c r="E19" i="2"/>
  <c r="E6" i="2"/>
  <c r="B72" i="2"/>
  <c r="F65" i="2"/>
  <c r="F59" i="2"/>
  <c r="F52" i="2"/>
  <c r="C48" i="2"/>
  <c r="B44" i="2"/>
  <c r="E36" i="2"/>
  <c r="D32" i="2"/>
  <c r="F22" i="2"/>
  <c r="D19" i="2"/>
  <c r="B11" i="2"/>
  <c r="D6" i="2"/>
  <c r="F34" i="2"/>
  <c r="E57" i="2"/>
  <c r="C46" i="2"/>
  <c r="C17" i="2"/>
  <c r="C57" i="2"/>
  <c r="D8" i="2"/>
  <c r="E69" i="2"/>
  <c r="C33" i="2"/>
  <c r="C20" i="2"/>
  <c r="C8" i="2"/>
  <c r="D69" i="2"/>
  <c r="F56" i="2"/>
  <c r="E45" i="2"/>
  <c r="D56" i="2"/>
  <c r="F71" i="2"/>
  <c r="E65" i="2"/>
  <c r="D59" i="2"/>
  <c r="E52" i="2"/>
  <c r="B48" i="2"/>
  <c r="F41" i="2"/>
  <c r="F35" i="2"/>
  <c r="D22" i="2"/>
  <c r="C19" i="2"/>
  <c r="F10" i="2"/>
  <c r="C6" i="2"/>
  <c r="E71" i="2"/>
  <c r="C59" i="2"/>
  <c r="F47" i="2"/>
  <c r="D35" i="2"/>
  <c r="B18" i="2"/>
  <c r="D71" i="2"/>
  <c r="B59" i="2"/>
  <c r="E47" i="2"/>
  <c r="C35" i="2"/>
  <c r="C4" i="2"/>
  <c r="F4" i="2"/>
  <c r="C30" i="2"/>
  <c r="B67" i="2"/>
  <c r="C56" i="2"/>
  <c r="B54" i="2"/>
  <c r="F51" i="2"/>
  <c r="B43" i="2"/>
  <c r="F38" i="2"/>
  <c r="D34" i="2"/>
  <c r="C32" i="2"/>
  <c r="B30" i="2"/>
  <c r="F27" i="2"/>
  <c r="D23" i="2"/>
  <c r="C21" i="2"/>
  <c r="F14" i="2"/>
  <c r="E12" i="2"/>
  <c r="D73" i="2"/>
  <c r="F64" i="2"/>
  <c r="E62" i="2"/>
  <c r="D60" i="2"/>
  <c r="C58" i="2"/>
  <c r="F53" i="2"/>
  <c r="E51" i="2"/>
  <c r="D49" i="2"/>
  <c r="F40" i="2"/>
  <c r="E38" i="2"/>
  <c r="D36" i="2"/>
  <c r="C34" i="2"/>
  <c r="F29" i="2"/>
  <c r="E27" i="2"/>
  <c r="C23" i="2"/>
  <c r="F16" i="2"/>
  <c r="E14" i="2"/>
  <c r="D12" i="2"/>
  <c r="C10" i="2"/>
  <c r="F5" i="2"/>
  <c r="F30" i="2"/>
  <c r="C65" i="2"/>
  <c r="D30" i="2"/>
  <c r="D58" i="2"/>
  <c r="F66" i="2"/>
  <c r="D62" i="2"/>
  <c r="C60" i="2"/>
  <c r="G60" i="2" s="1"/>
  <c r="F55" i="2"/>
  <c r="E53" i="2"/>
  <c r="D51" i="2"/>
  <c r="F42" i="2"/>
  <c r="E40" i="2"/>
  <c r="D38" i="2"/>
  <c r="C36" i="2"/>
  <c r="E29" i="2"/>
  <c r="D27" i="2"/>
  <c r="F18" i="2"/>
  <c r="E16" i="2"/>
  <c r="D14" i="2"/>
  <c r="C12" i="2"/>
  <c r="F7" i="2"/>
  <c r="E5" i="2"/>
  <c r="F62" i="2"/>
  <c r="E64" i="2"/>
  <c r="F68" i="2"/>
  <c r="E66" i="2"/>
  <c r="D64" i="2"/>
  <c r="C62" i="2"/>
  <c r="F57" i="2"/>
  <c r="E55" i="2"/>
  <c r="D53" i="2"/>
  <c r="C51" i="2"/>
  <c r="F44" i="2"/>
  <c r="E42" i="2"/>
  <c r="D40" i="2"/>
  <c r="C38" i="2"/>
  <c r="F33" i="2"/>
  <c r="D29" i="2"/>
  <c r="C27" i="2"/>
  <c r="F20" i="2"/>
  <c r="E18" i="2"/>
  <c r="D16" i="2"/>
  <c r="C14" i="2"/>
  <c r="B12" i="2"/>
  <c r="F9" i="2"/>
  <c r="E7" i="2"/>
  <c r="D5" i="2"/>
  <c r="F67" i="2"/>
  <c r="D15" i="2"/>
  <c r="E54" i="2"/>
  <c r="B65" i="2"/>
  <c r="B28" i="2"/>
  <c r="C29" i="2"/>
  <c r="D18" i="2"/>
  <c r="C16" i="2"/>
  <c r="F11" i="2"/>
  <c r="E9" i="2"/>
  <c r="D7" i="2"/>
  <c r="C5" i="2"/>
  <c r="E4" i="2"/>
  <c r="D67" i="2"/>
  <c r="C28" i="2"/>
  <c r="C43" i="2"/>
  <c r="F70" i="2"/>
  <c r="E68" i="2"/>
  <c r="D66" i="2"/>
  <c r="C64" i="2"/>
  <c r="D55" i="2"/>
  <c r="C53" i="2"/>
  <c r="F46" i="2"/>
  <c r="E44" i="2"/>
  <c r="D42" i="2"/>
  <c r="C40" i="2"/>
  <c r="E70" i="2"/>
  <c r="D68" i="2"/>
  <c r="C66" i="2"/>
  <c r="C55" i="2"/>
  <c r="E46" i="2"/>
  <c r="D44" i="2"/>
  <c r="C42" i="2"/>
  <c r="F13" i="2"/>
  <c r="E11" i="2"/>
  <c r="D9" i="2"/>
  <c r="C7" i="2"/>
  <c r="E15" i="2"/>
  <c r="F54" i="2"/>
  <c r="F43" i="2"/>
  <c r="D4" i="2"/>
  <c r="E67" i="2"/>
  <c r="E43" i="2"/>
  <c r="D41" i="2"/>
  <c r="G41" i="2" s="1"/>
  <c r="C15" i="2"/>
  <c r="D54" i="2"/>
  <c r="C52" i="2"/>
  <c r="C41" i="2"/>
  <c r="B15" i="2"/>
  <c r="A64" i="5"/>
  <c r="A65" i="5"/>
  <c r="A66" i="5" s="1"/>
  <c r="A67" i="5" s="1"/>
  <c r="A68" i="5" s="1"/>
  <c r="A69" i="5" s="1"/>
  <c r="A70" i="5" s="1"/>
  <c r="A71" i="5" s="1"/>
  <c r="A72" i="5" s="1"/>
  <c r="A52" i="5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40" i="5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28" i="5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C7" i="6"/>
  <c r="H7" i="6"/>
  <c r="E5" i="4"/>
  <c r="E6" i="4"/>
  <c r="E7" i="4"/>
  <c r="E8" i="4"/>
  <c r="E9" i="4"/>
  <c r="G74" i="2" l="1"/>
  <c r="G61" i="2"/>
  <c r="G71" i="2"/>
  <c r="G17" i="2"/>
  <c r="G52" i="2"/>
  <c r="G69" i="2"/>
  <c r="G39" i="2"/>
  <c r="G63" i="2"/>
  <c r="G37" i="2"/>
  <c r="G50" i="2"/>
  <c r="G16" i="2"/>
  <c r="G5" i="2"/>
  <c r="G10" i="2"/>
  <c r="G6" i="2"/>
  <c r="G13" i="2"/>
  <c r="G53" i="2"/>
  <c r="G19" i="2"/>
  <c r="G58" i="2"/>
  <c r="G42" i="2"/>
  <c r="G70" i="2"/>
  <c r="G8" i="2"/>
  <c r="G18" i="2"/>
  <c r="G73" i="2"/>
  <c r="G20" i="2"/>
  <c r="G21" i="2"/>
  <c r="G35" i="2"/>
  <c r="G14" i="2"/>
  <c r="G47" i="2"/>
  <c r="G59" i="2"/>
  <c r="G45" i="2"/>
  <c r="G38" i="2"/>
  <c r="G49" i="2"/>
  <c r="G26" i="2"/>
  <c r="G44" i="2"/>
  <c r="G51" i="2"/>
  <c r="G32" i="2"/>
  <c r="G55" i="2"/>
  <c r="G57" i="2"/>
  <c r="G40" i="2"/>
  <c r="G23" i="2"/>
  <c r="G62" i="2"/>
  <c r="G43" i="2"/>
  <c r="G65" i="2"/>
  <c r="G27" i="2"/>
  <c r="G64" i="2"/>
  <c r="G4" i="2"/>
  <c r="G66" i="2"/>
  <c r="G68" i="2"/>
  <c r="G72" i="2"/>
  <c r="G7" i="2"/>
  <c r="G9" i="2"/>
  <c r="G29" i="2"/>
  <c r="G36" i="2"/>
  <c r="G11" i="2"/>
  <c r="G46" i="2"/>
  <c r="G33" i="2"/>
  <c r="G34" i="2"/>
  <c r="G56" i="2"/>
  <c r="G48" i="2"/>
  <c r="G12" i="2"/>
  <c r="G67" i="2"/>
  <c r="G54" i="2"/>
  <c r="G30" i="2"/>
  <c r="G15" i="2"/>
  <c r="G28" i="2"/>
  <c r="C61" i="5"/>
  <c r="C65" i="5"/>
  <c r="C43" i="5"/>
  <c r="C21" i="5"/>
  <c r="C35" i="5"/>
  <c r="I7" i="6"/>
  <c r="D7" i="6"/>
  <c r="G7" i="6"/>
  <c r="F7" i="6"/>
  <c r="K7" i="6"/>
  <c r="E7" i="6"/>
  <c r="J7" i="6"/>
  <c r="C58" i="5" l="1"/>
  <c r="C7" i="5"/>
  <c r="C37" i="5"/>
  <c r="C39" i="5"/>
  <c r="C59" i="5"/>
  <c r="C51" i="5"/>
  <c r="C20" i="5"/>
  <c r="D21" i="5" s="1"/>
  <c r="C9" i="5"/>
  <c r="C22" i="5"/>
  <c r="D22" i="5" s="1"/>
  <c r="C4" i="5"/>
  <c r="C26" i="5"/>
  <c r="C11" i="5"/>
  <c r="C67" i="5"/>
  <c r="C30" i="5"/>
  <c r="C19" i="5"/>
  <c r="C34" i="5"/>
  <c r="D35" i="5" s="1"/>
  <c r="C48" i="5"/>
  <c r="C14" i="5"/>
  <c r="C63" i="5"/>
  <c r="C13" i="5"/>
  <c r="C25" i="5"/>
  <c r="C5" i="5"/>
  <c r="C29" i="5"/>
  <c r="C40" i="5"/>
  <c r="C41" i="5"/>
  <c r="C17" i="5"/>
  <c r="C54" i="5"/>
  <c r="C47" i="5"/>
  <c r="C10" i="5"/>
  <c r="C23" i="5"/>
  <c r="C16" i="5"/>
  <c r="C27" i="5"/>
  <c r="C60" i="5"/>
  <c r="C36" i="5"/>
  <c r="C46" i="5"/>
  <c r="C42" i="5"/>
  <c r="C31" i="5"/>
  <c r="C8" i="5"/>
  <c r="C44" i="5"/>
  <c r="C55" i="5"/>
  <c r="C32" i="5"/>
  <c r="C24" i="5"/>
  <c r="C6" i="5"/>
  <c r="C15" i="5"/>
  <c r="D59" i="5" l="1"/>
  <c r="D8" i="5"/>
  <c r="D37" i="5"/>
  <c r="D40" i="5"/>
  <c r="D48" i="5"/>
  <c r="D20" i="5"/>
  <c r="C3" i="5"/>
  <c r="D4" i="5" s="1"/>
  <c r="D30" i="5"/>
  <c r="D5" i="5"/>
  <c r="D10" i="5"/>
  <c r="D26" i="5"/>
  <c r="D14" i="5"/>
  <c r="D23" i="5"/>
  <c r="D31" i="5"/>
  <c r="D11" i="5"/>
  <c r="C45" i="5"/>
  <c r="D46" i="5" s="1"/>
  <c r="C49" i="5"/>
  <c r="D49" i="5" s="1"/>
  <c r="D41" i="5"/>
  <c r="D55" i="5"/>
  <c r="C12" i="5"/>
  <c r="D32" i="5"/>
  <c r="C66" i="5"/>
  <c r="C50" i="5"/>
  <c r="C69" i="5"/>
  <c r="C62" i="5"/>
  <c r="D24" i="5"/>
  <c r="E26" i="5"/>
  <c r="D25" i="5"/>
  <c r="D9" i="5"/>
  <c r="C18" i="5"/>
  <c r="H26" i="5" s="1"/>
  <c r="C52" i="5"/>
  <c r="D47" i="5"/>
  <c r="E11" i="5"/>
  <c r="C64" i="5"/>
  <c r="C38" i="5"/>
  <c r="C56" i="5"/>
  <c r="D56" i="5" s="1"/>
  <c r="D27" i="5"/>
  <c r="D15" i="5"/>
  <c r="C68" i="5"/>
  <c r="D68" i="5" s="1"/>
  <c r="D17" i="5"/>
  <c r="D16" i="5"/>
  <c r="D44" i="5"/>
  <c r="D36" i="5"/>
  <c r="D60" i="5"/>
  <c r="D61" i="5"/>
  <c r="D42" i="5"/>
  <c r="E44" i="5"/>
  <c r="D43" i="5"/>
  <c r="C53" i="5"/>
  <c r="C28" i="5"/>
  <c r="C33" i="5"/>
  <c r="C57" i="5"/>
  <c r="D6" i="5"/>
  <c r="D7" i="5"/>
  <c r="F14" i="5" l="1"/>
  <c r="D45" i="5"/>
  <c r="E8" i="5"/>
  <c r="F50" i="5"/>
  <c r="E47" i="5"/>
  <c r="E17" i="5"/>
  <c r="H14" i="5"/>
  <c r="D13" i="5"/>
  <c r="E14" i="5"/>
  <c r="D12" i="5"/>
  <c r="H38" i="5"/>
  <c r="H50" i="5"/>
  <c r="G26" i="5"/>
  <c r="E38" i="5"/>
  <c r="F26" i="5"/>
  <c r="G38" i="5"/>
  <c r="D66" i="5"/>
  <c r="E68" i="5"/>
  <c r="D67" i="5"/>
  <c r="E59" i="5"/>
  <c r="D57" i="5"/>
  <c r="F62" i="5"/>
  <c r="D58" i="5"/>
  <c r="C70" i="5"/>
  <c r="D70" i="5" s="1"/>
  <c r="E62" i="5"/>
  <c r="F32" i="5"/>
  <c r="E56" i="5"/>
  <c r="D33" i="5"/>
  <c r="E35" i="5"/>
  <c r="F38" i="5"/>
  <c r="F44" i="5"/>
  <c r="D34" i="5"/>
  <c r="E29" i="5"/>
  <c r="D62" i="5"/>
  <c r="D63" i="5"/>
  <c r="D53" i="5"/>
  <c r="D54" i="5"/>
  <c r="D50" i="5"/>
  <c r="D51" i="5"/>
  <c r="E50" i="5"/>
  <c r="G50" i="5"/>
  <c r="D52" i="5"/>
  <c r="F56" i="5"/>
  <c r="G62" i="5"/>
  <c r="E53" i="5"/>
  <c r="H62" i="5"/>
  <c r="D69" i="5"/>
  <c r="D18" i="5"/>
  <c r="E20" i="5"/>
  <c r="E23" i="5"/>
  <c r="D19" i="5"/>
  <c r="D28" i="5"/>
  <c r="E32" i="5"/>
  <c r="D29" i="5"/>
  <c r="F20" i="5"/>
  <c r="D38" i="5"/>
  <c r="E41" i="5"/>
  <c r="D39" i="5"/>
  <c r="D64" i="5"/>
  <c r="D65" i="5"/>
  <c r="E65" i="5"/>
  <c r="F68" i="5"/>
  <c r="C71" i="5" l="1"/>
  <c r="D72" i="5" s="1"/>
  <c r="D71" i="5" l="1"/>
  <c r="E71" i="5"/>
</calcChain>
</file>

<file path=xl/sharedStrings.xml><?xml version="1.0" encoding="utf-8"?>
<sst xmlns="http://schemas.openxmlformats.org/spreadsheetml/2006/main" count="155" uniqueCount="66">
  <si>
    <t>Indeks</t>
  </si>
  <si>
    <t>År</t>
  </si>
  <si>
    <t>Måned</t>
  </si>
  <si>
    <t>Løn</t>
  </si>
  <si>
    <t>Diesel</t>
  </si>
  <si>
    <t>Forbrug</t>
  </si>
  <si>
    <t>Maskiner</t>
  </si>
  <si>
    <t>Rente</t>
  </si>
  <si>
    <t>Januar</t>
  </si>
  <si>
    <t>Februar</t>
  </si>
  <si>
    <t>Marts</t>
  </si>
  <si>
    <t>April</t>
  </si>
  <si>
    <t>Maj</t>
  </si>
  <si>
    <t>Juni</t>
  </si>
  <si>
    <t>August</t>
  </si>
  <si>
    <t>September</t>
  </si>
  <si>
    <t>Oktober</t>
  </si>
  <si>
    <t>November</t>
  </si>
  <si>
    <t>December</t>
  </si>
  <si>
    <t>∆ Måned</t>
  </si>
  <si>
    <t>I alt</t>
  </si>
  <si>
    <t>Reelle vægte</t>
  </si>
  <si>
    <t>Navn</t>
  </si>
  <si>
    <t>Opdateres</t>
  </si>
  <si>
    <t>Hver 3. måned</t>
  </si>
  <si>
    <t>Hver måned</t>
  </si>
  <si>
    <t>Vægt</t>
  </si>
  <si>
    <t>Kilde</t>
  </si>
  <si>
    <t>Danmarks Statistik - www.statistikbanken.dk</t>
  </si>
  <si>
    <t>Juli</t>
  </si>
  <si>
    <t>Skøn</t>
  </si>
  <si>
    <t>Kildebeskrivelse</t>
  </si>
  <si>
    <t>∆ Kvartal</t>
  </si>
  <si>
    <t>∆ År</t>
  </si>
  <si>
    <t>Udvikling i indeks</t>
  </si>
  <si>
    <t>∆ Halvår</t>
  </si>
  <si>
    <t>Forskydning</t>
  </si>
  <si>
    <t>6 måneder</t>
  </si>
  <si>
    <t>2 måneder</t>
  </si>
  <si>
    <t>Note</t>
  </si>
  <si>
    <t>dec</t>
  </si>
  <si>
    <t>jan</t>
  </si>
  <si>
    <t>feb</t>
  </si>
  <si>
    <t>Anvendes</t>
  </si>
  <si>
    <t>mar</t>
  </si>
  <si>
    <t>apr</t>
  </si>
  <si>
    <t>2005=100</t>
  </si>
  <si>
    <t>2010=100</t>
  </si>
  <si>
    <t>Uggået indeks pris 10</t>
  </si>
  <si>
    <t>Indeks fremsendt til FynBus fra Danmarks Statistik</t>
  </si>
  <si>
    <t>Omregning</t>
  </si>
  <si>
    <t>maj</t>
  </si>
  <si>
    <t>jun</t>
  </si>
  <si>
    <t>juli</t>
  </si>
  <si>
    <t>juni</t>
  </si>
  <si>
    <t>august</t>
  </si>
  <si>
    <t>september</t>
  </si>
  <si>
    <t>oktober</t>
  </si>
  <si>
    <t>SBLON1: Virksomheder og organisationer. TOT Erhverv i alt. Standardberegnet lønindeks (2016=100) efter branche (DB07), sektor og enhed</t>
  </si>
  <si>
    <t>PRIS111: Forbrugerprisindeks - 00. I ALT</t>
  </si>
  <si>
    <t>PRIS1121.87 I ALT. Indeksbasisår 2021=100</t>
  </si>
  <si>
    <t>ECB CIBOR3: https://data.ecb.europa.eu/data/datasets/FM/FM.M.DK.DKK.DS.MM.CIBOR3M.ASKA</t>
  </si>
  <si>
    <t>PRIS111: Forbrugerprisindeks - 07.2.2.1 Diesel</t>
  </si>
  <si>
    <t>Betegnelse</t>
  </si>
  <si>
    <t>https://data.ecb.europa.eu/data/datasets/FM/FM.M.DK.DKK.DS.MM.CIBOR3M.ASKA</t>
  </si>
  <si>
    <t>Middel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</si>
</sst>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%"/>
    <numFmt numFmtId="167" formatCode="_ * #,##0.0_ ;_ * \-#,##0.0_ ;_ * &quot;-&quot;??_ ;_ @_ "/>
    <numFmt numFmtId="168" formatCode="mmm\ yyyy"/>
    <numFmt numFmtId="169" formatCode="#,##0_ ;\-#,##0\ "/>
  </numFmts>
  <fonts count="19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lightDown">
        <fgColor rgb="FFFF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9" fontId="18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0" applyNumberFormat="1" applyFont="1"/>
    <xf numFmtId="0" fontId="6" fillId="0" borderId="0" xfId="0" applyFont="1"/>
    <xf numFmtId="0" fontId="5" fillId="0" borderId="0" xfId="0" applyFont="1"/>
    <xf numFmtId="0" fontId="7" fillId="0" borderId="0" xfId="0" applyFont="1"/>
    <xf numFmtId="165" fontId="0" fillId="0" borderId="0" xfId="0" applyNumberFormat="1"/>
    <xf numFmtId="0" fontId="7" fillId="0" borderId="1" xfId="0" applyFont="1" applyBorder="1"/>
    <xf numFmtId="0" fontId="0" fillId="0" borderId="1" xfId="0" applyBorder="1"/>
    <xf numFmtId="0" fontId="7" fillId="0" borderId="2" xfId="0" applyFont="1" applyBorder="1"/>
    <xf numFmtId="0" fontId="0" fillId="0" borderId="2" xfId="0" applyBorder="1"/>
    <xf numFmtId="0" fontId="5" fillId="0" borderId="2" xfId="0" applyFont="1" applyBorder="1"/>
    <xf numFmtId="165" fontId="5" fillId="0" borderId="2" xfId="0" applyNumberFormat="1" applyFont="1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/>
    <xf numFmtId="0" fontId="7" fillId="0" borderId="3" xfId="0" applyFont="1" applyBorder="1"/>
    <xf numFmtId="0" fontId="0" fillId="0" borderId="3" xfId="0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165" fontId="5" fillId="0" borderId="0" xfId="0" applyNumberFormat="1" applyFont="1"/>
    <xf numFmtId="0" fontId="8" fillId="0" borderId="0" xfId="0" applyFont="1"/>
    <xf numFmtId="166" fontId="0" fillId="0" borderId="0" xfId="0" applyNumberFormat="1"/>
    <xf numFmtId="166" fontId="3" fillId="0" borderId="0" xfId="0" applyNumberFormat="1" applyFont="1"/>
    <xf numFmtId="166" fontId="5" fillId="0" borderId="1" xfId="0" applyNumberFormat="1" applyFont="1" applyBorder="1"/>
    <xf numFmtId="0" fontId="10" fillId="2" borderId="0" xfId="0" applyFont="1" applyFill="1"/>
    <xf numFmtId="165" fontId="5" fillId="0" borderId="3" xfId="0" applyNumberFormat="1" applyFont="1" applyBorder="1"/>
    <xf numFmtId="166" fontId="5" fillId="0" borderId="3" xfId="0" applyNumberFormat="1" applyFont="1" applyBorder="1"/>
    <xf numFmtId="165" fontId="5" fillId="0" borderId="1" xfId="0" applyNumberFormat="1" applyFont="1" applyBorder="1"/>
    <xf numFmtId="165" fontId="5" fillId="0" borderId="4" xfId="0" applyNumberFormat="1" applyFont="1" applyBorder="1"/>
    <xf numFmtId="166" fontId="5" fillId="0" borderId="0" xfId="0" applyNumberFormat="1" applyFont="1"/>
    <xf numFmtId="166" fontId="5" fillId="0" borderId="2" xfId="0" applyNumberFormat="1" applyFont="1" applyBorder="1"/>
    <xf numFmtId="0" fontId="0" fillId="0" borderId="0" xfId="0" applyAlignment="1">
      <alignment vertical="top"/>
    </xf>
    <xf numFmtId="166" fontId="5" fillId="0" borderId="4" xfId="0" applyNumberFormat="1" applyFont="1" applyBorder="1"/>
    <xf numFmtId="165" fontId="1" fillId="0" borderId="0" xfId="0" applyNumberFormat="1" applyFont="1"/>
    <xf numFmtId="165" fontId="1" fillId="0" borderId="1" xfId="0" applyNumberFormat="1" applyFont="1" applyBorder="1"/>
    <xf numFmtId="165" fontId="1" fillId="0" borderId="3" xfId="0" applyNumberFormat="1" applyFont="1" applyBorder="1"/>
    <xf numFmtId="0" fontId="3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0" fillId="0" borderId="5" xfId="0" applyBorder="1"/>
    <xf numFmtId="165" fontId="0" fillId="0" borderId="5" xfId="0" applyNumberFormat="1" applyBorder="1"/>
    <xf numFmtId="0" fontId="0" fillId="4" borderId="5" xfId="0" applyFill="1" applyBorder="1"/>
    <xf numFmtId="165" fontId="0" fillId="3" borderId="5" xfId="0" applyNumberFormat="1" applyFill="1" applyBorder="1"/>
    <xf numFmtId="167" fontId="0" fillId="0" borderId="5" xfId="1" applyNumberFormat="1" applyFont="1" applyBorder="1"/>
    <xf numFmtId="0" fontId="3" fillId="0" borderId="5" xfId="0" applyFont="1" applyBorder="1"/>
    <xf numFmtId="0" fontId="1" fillId="0" borderId="5" xfId="0" applyFont="1" applyBorder="1"/>
    <xf numFmtId="0" fontId="1" fillId="0" borderId="6" xfId="0" applyFont="1" applyBorder="1"/>
    <xf numFmtId="164" fontId="1" fillId="0" borderId="0" xfId="1" applyFont="1"/>
    <xf numFmtId="0" fontId="14" fillId="0" borderId="0" xfId="0" applyFont="1"/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7" fillId="0" borderId="0" xfId="0" applyFont="1"/>
    <xf numFmtId="168" fontId="0" fillId="0" borderId="0" xfId="0" applyNumberFormat="1"/>
    <xf numFmtId="165" fontId="3" fillId="0" borderId="0" xfId="0" applyNumberFormat="1" applyFont="1" applyAlignment="1">
      <alignment horizontal="center"/>
    </xf>
    <xf numFmtId="165" fontId="6" fillId="0" borderId="0" xfId="0" applyNumberFormat="1" applyFont="1"/>
    <xf numFmtId="165" fontId="10" fillId="0" borderId="0" xfId="0" applyNumberFormat="1" applyFont="1" applyAlignment="1">
      <alignment horizontal="center"/>
    </xf>
    <xf numFmtId="1" fontId="0" fillId="0" borderId="0" xfId="0" applyNumberFormat="1"/>
    <xf numFmtId="1" fontId="3" fillId="0" borderId="3" xfId="0" applyNumberFormat="1" applyFont="1" applyBorder="1" applyAlignment="1">
      <alignment horizontal="left"/>
    </xf>
    <xf numFmtId="169" fontId="1" fillId="0" borderId="0" xfId="1" applyNumberFormat="1" applyFont="1"/>
    <xf numFmtId="169" fontId="1" fillId="0" borderId="1" xfId="1" applyNumberFormat="1" applyFont="1" applyBorder="1"/>
    <xf numFmtId="169" fontId="1" fillId="0" borderId="3" xfId="1" applyNumberFormat="1" applyFont="1" applyBorder="1"/>
    <xf numFmtId="169" fontId="6" fillId="0" borderId="0" xfId="1" applyNumberFormat="1" applyFont="1"/>
    <xf numFmtId="166" fontId="3" fillId="0" borderId="0" xfId="10" applyNumberFormat="1" applyFont="1"/>
    <xf numFmtId="168" fontId="9" fillId="0" borderId="0" xfId="0" applyNumberFormat="1" applyFont="1"/>
    <xf numFmtId="168" fontId="3" fillId="0" borderId="0" xfId="0" applyNumberFormat="1" applyFont="1"/>
    <xf numFmtId="168" fontId="3" fillId="0" borderId="3" xfId="0" applyNumberFormat="1" applyFont="1" applyBorder="1" applyAlignment="1">
      <alignment horizontal="left"/>
    </xf>
    <xf numFmtId="168" fontId="6" fillId="0" borderId="0" xfId="0" applyNumberFormat="1" applyFont="1"/>
    <xf numFmtId="169" fontId="1" fillId="0" borderId="0" xfId="1" applyNumberFormat="1" applyFont="1" applyBorder="1"/>
    <xf numFmtId="168" fontId="0" fillId="0" borderId="0" xfId="0" applyNumberFormat="1" applyBorder="1"/>
    <xf numFmtId="165" fontId="1" fillId="0" borderId="0" xfId="0" applyNumberFormat="1" applyFont="1" applyBorder="1"/>
    <xf numFmtId="165" fontId="1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165" fontId="5" fillId="0" borderId="0" xfId="0" applyNumberFormat="1" applyFont="1" applyBorder="1"/>
    <xf numFmtId="166" fontId="5" fillId="0" borderId="0" xfId="0" applyNumberFormat="1" applyFont="1" applyBorder="1"/>
  </cellXfs>
  <cellStyles count="11">
    <cellStyle name="Komma" xfId="1" builtinId="3"/>
    <cellStyle name="Komma 2" xfId="2" xr:uid="{8D8F957C-56FB-4A19-AE59-BAC0D0A91351}"/>
    <cellStyle name="Komma 2 2" xfId="3" xr:uid="{CBE23AAB-DCD6-458D-BC01-A79DC26EAE4B}"/>
    <cellStyle name="Komma 3" xfId="4" xr:uid="{70E8D077-F0A5-42AD-BB45-AE55E732517F}"/>
    <cellStyle name="Link 2" xfId="5" xr:uid="{7E518A7D-A78F-4970-9E45-5A59F2D749D4}"/>
    <cellStyle name="Link 3" xfId="6" xr:uid="{D8E59416-6AA1-4260-8C8C-16EC95800F82}"/>
    <cellStyle name="Link 3 2" xfId="7" xr:uid="{FF245ABE-ECF8-4E52-BB4C-571F4D43F46C}"/>
    <cellStyle name="Normal" xfId="0" builtinId="0"/>
    <cellStyle name="Normal 2" xfId="8" xr:uid="{73A2506E-A7EF-4A58-9FE2-09D76921D25F}"/>
    <cellStyle name="Normal 3" xfId="9" xr:uid="{313AF4E7-C82B-474A-8DEB-A188B1CED546}"/>
    <cellStyle name="Procent" xfId="10" builtin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fill>
        <patternFill patternType="lightDown">
          <fgColor rgb="FFFF0000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lightDown">
          <fgColor rgb="FFFF0000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relativeIndent="0" justifyLastLine="0" shrinkToFit="0" readingOrder="0"/>
    </dxf>
    <dxf>
      <numFmt numFmtId="168" formatCode="mmm\ 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0.0"/>
      <alignment horizontal="center" vertical="bottom" textRotation="0" wrapText="0" indent="0" justifyLastLine="0" shrinkToFit="0" readingOrder="0"/>
    </dxf>
    <dxf>
      <numFmt numFmtId="169" formatCode="#,##0_ ;\-#,##0\ "/>
      <border diagonalUp="0" diagonalDown="0">
        <left/>
        <right/>
        <top/>
        <bottom style="thin">
          <color indexed="64"/>
        </bottom>
      </border>
    </dxf>
    <dxf>
      <numFmt numFmtId="165" formatCode="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5" formatCode="0.0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8" formatCode="mmm\ 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10</xdr:row>
      <xdr:rowOff>45721</xdr:rowOff>
    </xdr:from>
    <xdr:to>
      <xdr:col>4</xdr:col>
      <xdr:colOff>340967</xdr:colOff>
      <xdr:row>26</xdr:row>
      <xdr:rowOff>60960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1C76BA11-4619-0623-C785-14AE57AC6E3F}"/>
            </a:ext>
          </a:extLst>
        </xdr:cNvPr>
        <xdr:cNvSpPr txBox="1">
          <a:spLocks noChangeArrowheads="1"/>
        </xdr:cNvSpPr>
      </xdr:nvSpPr>
      <xdr:spPr bwMode="auto">
        <a:xfrm>
          <a:off x="85725" y="2352676"/>
          <a:ext cx="6315075" cy="26003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Beregning af omkostningsindekset:</a:t>
          </a: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- Basis 100: maj 2025.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Eksempel: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100 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+ (Procentvis ændring i lønindeks x 60 pct.) 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+ (Procentvis ændring i dieselindeks x 17 pct.) 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+ (Procentvis ændring i forbrugerindeks x 10 pct.)  etc.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Det vil sige, at den procentvise ændring i hvert indeks (fra periode til periode) ganges med vægtningen (i pct.)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Forskydning: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Omkostningsindekset for en bestemt måned beregnes på basis af delindekset for 2 måneder tidligere, pånær lønindekset, der er forskudt 6 måneder. Dette betyder eksempelvis, at omkostningsindekset for april baseres på delindeks fra februar - dog lønindeks fra K4 året før.</a:t>
          </a:r>
        </a:p>
      </xdr:txBody>
    </xdr:sp>
    <xdr:clientData/>
  </xdr:twoCellAnchor>
  <xdr:twoCellAnchor>
    <xdr:from>
      <xdr:col>0</xdr:col>
      <xdr:colOff>95726</xdr:colOff>
      <xdr:row>26</xdr:row>
      <xdr:rowOff>118586</xdr:rowOff>
    </xdr:from>
    <xdr:to>
      <xdr:col>4</xdr:col>
      <xdr:colOff>333879</xdr:colOff>
      <xdr:row>37</xdr:row>
      <xdr:rowOff>88082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1BBE6850-A022-D178-C7B8-D22989F342E5}"/>
            </a:ext>
          </a:extLst>
        </xdr:cNvPr>
        <xdr:cNvSpPr txBox="1">
          <a:spLocks noChangeArrowheads="1"/>
        </xdr:cNvSpPr>
      </xdr:nvSpPr>
      <xdr:spPr bwMode="auto">
        <a:xfrm>
          <a:off x="95726" y="7857649"/>
          <a:ext cx="6298434" cy="18030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Reelle vægte:</a:t>
          </a: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Udgangspunktet er de basisvægte, der er fastlagt for fordelingen af omkostninger ved busdrift:Indeks: Celle C2 til Celle G2.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Basis er maj 2025.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"Reelle vægte" er et udtryk for, hvordan udviklingen i de fem delindeks (Løn, diesel, Forbrug, Maskiner og Rente) giver forskydninger i, hvor stor en andel, den enkelte omkostning udgør af de samlede omkostninger ved busdrift.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Den reele vægt for det enkelte delindeks beregnes således: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Værdi af delindeks i dag / Værdi af delindeks i basis x Basisvægt / Værdi af samlet indeks i dag x 100</a:t>
          </a:r>
        </a:p>
        <a:p>
          <a:pPr algn="l" rtl="0"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18CFE8-67A1-4175-9B2C-01951504AB15}" name="Tabel6" displayName="Tabel6" ref="A3:H75" totalsRowShown="0" headerRowDxfId="19">
  <autoFilter ref="A3:H75" xr:uid="{F8EB2B7C-7CDC-4FDE-88CC-B293D63C33DB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tableColumns count="8">
    <tableColumn id="2" xr3:uid="{00000000-0010-0000-0100-000002000000}" name="Måned" dataDxfId="18"/>
    <tableColumn id="3" xr3:uid="{00000000-0010-0000-0100-000003000000}" name="Løn"/>
    <tableColumn id="4" xr3:uid="{00000000-0010-0000-0100-000004000000}" name="Diesel" dataDxfId="17"/>
    <tableColumn id="5" xr3:uid="{00000000-0010-0000-0100-000005000000}" name="Forbrug" dataDxfId="16"/>
    <tableColumn id="6" xr3:uid="{00000000-0010-0000-0100-000006000000}" name="Maskiner" dataDxfId="15"/>
    <tableColumn id="7" xr3:uid="{00000000-0010-0000-0100-000007000000}" name="Rente" dataDxfId="14" dataCellStyle="Komma"/>
    <tableColumn id="8" xr3:uid="{00000000-0010-0000-0100-000008000000}" name="Indeks" dataDxfId="13">
      <calculatedColumnFormula>100+((B4-$B$68)/$B$68*100*$B$2)+((C4-$C$68)/$C$68*100*$C$2)+((D4-$D$68)/$D$68*100*$D$2)+((E4-$E$68)/$E$68*100*$E$2)+((F4-$F$68)/$F$68*100*$F$2)</calculatedColumnFormula>
    </tableColumn>
    <tableColumn id="10" xr3:uid="{00000000-0010-0000-0100-00000A000000}" name="Not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D302CA1-858B-4B5D-8FE9-65A6110623F0}" name="Tabel7" displayName="Tabel7" ref="A3:G75" totalsRowShown="0" headerRowDxfId="12">
  <autoFilter ref="A3:G75" xr:uid="{415AA688-8F9A-4215-87F9-AE11B1A73507}"/>
  <tableColumns count="7">
    <tableColumn id="2" xr3:uid="{00000000-0010-0000-0300-000002000000}" name="Måned" dataDxfId="11"/>
    <tableColumn id="3" xr3:uid="{00000000-0010-0000-0300-000003000000}" name="Løn"/>
    <tableColumn id="4" xr3:uid="{00000000-0010-0000-0300-000004000000}" name="Diesel"/>
    <tableColumn id="5" xr3:uid="{00000000-0010-0000-0300-000005000000}" name="Forbrug"/>
    <tableColumn id="6" xr3:uid="{00000000-0010-0000-0300-000006000000}" name="Maskiner"/>
    <tableColumn id="7" xr3:uid="{00000000-0010-0000-0300-000007000000}" name="Rente"/>
    <tableColumn id="8" xr3:uid="{00000000-0010-0000-0300-000008000000}" name="I alt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EA2E36-24CE-40AB-A3EE-1408E967E419}" name="Tabel20" displayName="Tabel20" ref="A2:H74" totalsRowShown="0" headerRowDxfId="10" dataDxfId="9" tableBorderDxfId="8">
  <autoFilter ref="A2:H74" xr:uid="{9DB565E8-0C40-4A42-94D8-52CACAC7A47B}"/>
  <tableColumns count="8">
    <tableColumn id="1" xr3:uid="{00000000-0010-0000-0500-000001000000}" name="År" dataDxfId="7"/>
    <tableColumn id="2" xr3:uid="{00000000-0010-0000-0500-000002000000}" name="Måned" dataDxfId="6"/>
    <tableColumn id="3" xr3:uid="{00000000-0010-0000-0500-000003000000}" name="Indeks" dataDxfId="5"/>
    <tableColumn id="4" xr3:uid="{00000000-0010-0000-0500-000004000000}" name="∆ Måned" dataDxfId="4"/>
    <tableColumn id="5" xr3:uid="{00000000-0010-0000-0500-000005000000}" name="∆ Kvartal" dataDxfId="3"/>
    <tableColumn id="9" xr3:uid="{00000000-0010-0000-0500-000009000000}" name="∆ Halvår" dataDxfId="2"/>
    <tableColumn id="6" xr3:uid="{00000000-0010-0000-0500-000006000000}" name="∆ År" dataDxfId="1"/>
    <tableColumn id="7" xr3:uid="{00000000-0010-0000-0500-000007000000}" name="Midde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072C-1362-4FB4-8AF7-566ACB3AA602}">
  <sheetPr codeName="Ark1">
    <pageSetUpPr fitToPage="1"/>
  </sheetPr>
  <dimension ref="A1:M75"/>
  <sheetViews>
    <sheetView tabSelected="1" view="pageBreakPreview" zoomScaleNormal="100" zoomScaleSheetLayoutView="100" workbookViewId="0">
      <pane xSplit="1" ySplit="3" topLeftCell="B40" activePane="bottomRight" state="frozen"/>
      <selection pane="topRight" activeCell="B1" sqref="B1"/>
      <selection pane="bottomLeft" activeCell="A4" sqref="A4"/>
      <selection pane="bottomRight" activeCell="J52" sqref="J52"/>
    </sheetView>
  </sheetViews>
  <sheetFormatPr defaultRowHeight="12.75" x14ac:dyDescent="0.2"/>
  <cols>
    <col min="1" max="1" width="10.7109375" style="57" customWidth="1"/>
    <col min="2" max="2" width="9.5703125" customWidth="1"/>
    <col min="3" max="3" width="7.85546875" customWidth="1"/>
    <col min="4" max="4" width="9.5703125" bestFit="1" customWidth="1"/>
    <col min="5" max="5" width="10.140625" customWidth="1"/>
    <col min="6" max="6" width="11.140625" style="61" customWidth="1"/>
    <col min="7" max="7" width="11.7109375" customWidth="1"/>
    <col min="8" max="8" width="10.85546875" customWidth="1"/>
  </cols>
  <sheetData>
    <row r="1" spans="1:8" ht="20.25" x14ac:dyDescent="0.3">
      <c r="A1" s="68"/>
      <c r="C1" s="2"/>
      <c r="H1" s="20"/>
    </row>
    <row r="2" spans="1:8" x14ac:dyDescent="0.2">
      <c r="A2" s="69" t="s">
        <v>26</v>
      </c>
      <c r="B2" s="24">
        <v>0.66258842564212239</v>
      </c>
      <c r="C2" s="24">
        <v>0.10846818217174264</v>
      </c>
      <c r="D2" s="24">
        <v>6.7500304987538423E-2</v>
      </c>
      <c r="E2" s="24">
        <v>0.14826293668317811</v>
      </c>
      <c r="F2" s="67">
        <v>1.3180150515418508E-2</v>
      </c>
      <c r="G2" s="19"/>
    </row>
    <row r="3" spans="1:8" ht="16.5" thickBot="1" x14ac:dyDescent="0.3">
      <c r="A3" s="70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62" t="s">
        <v>7</v>
      </c>
      <c r="G3" s="39" t="s">
        <v>0</v>
      </c>
      <c r="H3" s="40" t="s">
        <v>39</v>
      </c>
    </row>
    <row r="4" spans="1:8" hidden="1" x14ac:dyDescent="0.2">
      <c r="A4" s="57">
        <v>43831</v>
      </c>
      <c r="B4" s="35">
        <v>106.2</v>
      </c>
      <c r="C4" s="35">
        <v>108.9</v>
      </c>
      <c r="D4" s="35">
        <v>103.1</v>
      </c>
      <c r="E4" s="35">
        <v>95.7</v>
      </c>
      <c r="F4" s="63">
        <v>-4136</v>
      </c>
      <c r="G4" s="58">
        <f t="shared" ref="G4:G35" si="0">100+((B4-$B$68)/$B$68*100*$B$2)+((C4-$C$68)/$C$68*100*$C$2)+((D4-$D$68)/$D$68*100*$D$2)+((E4-$E$68)/$E$68*100*$E$2)+((F4-$F$68)/$F$68*100*$F$2)</f>
        <v>82.17504549699234</v>
      </c>
    </row>
    <row r="5" spans="1:8" hidden="1" x14ac:dyDescent="0.2">
      <c r="A5" s="57">
        <v>43862</v>
      </c>
      <c r="B5" s="35">
        <v>106.2</v>
      </c>
      <c r="C5" s="35">
        <v>110.7</v>
      </c>
      <c r="D5" s="35">
        <v>102.9</v>
      </c>
      <c r="E5" s="35">
        <v>95.8</v>
      </c>
      <c r="F5" s="63">
        <v>-4005</v>
      </c>
      <c r="G5" s="58">
        <f t="shared" si="0"/>
        <v>82.318171864121851</v>
      </c>
    </row>
    <row r="6" spans="1:8" hidden="1" x14ac:dyDescent="0.2">
      <c r="A6" s="57">
        <v>43891</v>
      </c>
      <c r="B6" s="36">
        <v>106.2</v>
      </c>
      <c r="C6" s="36">
        <v>114.6</v>
      </c>
      <c r="D6" s="36">
        <v>103</v>
      </c>
      <c r="E6" s="36">
        <v>96.6</v>
      </c>
      <c r="F6" s="64">
        <v>-4079</v>
      </c>
      <c r="G6" s="58">
        <f t="shared" si="0"/>
        <v>82.714954708795119</v>
      </c>
    </row>
    <row r="7" spans="1:8" hidden="1" x14ac:dyDescent="0.2">
      <c r="A7" s="57">
        <v>43922</v>
      </c>
      <c r="B7" s="35">
        <v>107.2</v>
      </c>
      <c r="C7" s="35">
        <v>108.1</v>
      </c>
      <c r="D7" s="35">
        <v>103.6</v>
      </c>
      <c r="E7" s="35">
        <v>96.7</v>
      </c>
      <c r="F7" s="63">
        <v>-4090</v>
      </c>
      <c r="G7" s="58">
        <f t="shared" si="0"/>
        <v>82.804310544188127</v>
      </c>
    </row>
    <row r="8" spans="1:8" hidden="1" x14ac:dyDescent="0.2">
      <c r="A8" s="57">
        <v>43952</v>
      </c>
      <c r="B8" s="35">
        <v>107.2</v>
      </c>
      <c r="C8" s="35">
        <v>100.9</v>
      </c>
      <c r="D8" s="35">
        <v>103.3</v>
      </c>
      <c r="E8" s="35">
        <v>96.9</v>
      </c>
      <c r="F8" s="63">
        <v>-3629</v>
      </c>
      <c r="G8" s="58">
        <f t="shared" si="0"/>
        <v>82.303804017287632</v>
      </c>
    </row>
    <row r="9" spans="1:8" hidden="1" x14ac:dyDescent="0.2">
      <c r="A9" s="57">
        <v>43983</v>
      </c>
      <c r="B9" s="36">
        <v>107.2</v>
      </c>
      <c r="C9" s="36">
        <v>92.5</v>
      </c>
      <c r="D9" s="36">
        <v>103.2</v>
      </c>
      <c r="E9" s="36">
        <v>96.9</v>
      </c>
      <c r="F9" s="64">
        <v>-1226</v>
      </c>
      <c r="G9" s="58">
        <f t="shared" si="0"/>
        <v>81.807222013194135</v>
      </c>
    </row>
    <row r="10" spans="1:8" hidden="1" x14ac:dyDescent="0.2">
      <c r="A10" s="57">
        <v>44013</v>
      </c>
      <c r="B10" s="35">
        <v>107.2</v>
      </c>
      <c r="C10" s="35">
        <v>88.1</v>
      </c>
      <c r="D10" s="35">
        <v>103.1</v>
      </c>
      <c r="E10" s="35">
        <v>97</v>
      </c>
      <c r="F10" s="63">
        <v>-1267</v>
      </c>
      <c r="G10" s="58">
        <f t="shared" si="0"/>
        <v>81.485125892428769</v>
      </c>
    </row>
    <row r="11" spans="1:8" hidden="1" x14ac:dyDescent="0.2">
      <c r="A11" s="57">
        <v>44044</v>
      </c>
      <c r="B11" s="35">
        <v>107.2</v>
      </c>
      <c r="C11" s="35">
        <v>92.5</v>
      </c>
      <c r="D11" s="35">
        <v>103.2</v>
      </c>
      <c r="E11" s="35">
        <v>97.2</v>
      </c>
      <c r="F11" s="63">
        <v>-1665</v>
      </c>
      <c r="G11" s="58">
        <f t="shared" si="0"/>
        <v>81.822181956590555</v>
      </c>
    </row>
    <row r="12" spans="1:8" hidden="1" x14ac:dyDescent="0.2">
      <c r="A12" s="57">
        <v>44075</v>
      </c>
      <c r="B12" s="36">
        <v>107.2</v>
      </c>
      <c r="C12" s="36">
        <v>95.7</v>
      </c>
      <c r="D12" s="36">
        <v>104</v>
      </c>
      <c r="E12" s="36">
        <v>97.4</v>
      </c>
      <c r="F12" s="64">
        <v>-1871</v>
      </c>
      <c r="G12" s="58">
        <f t="shared" si="0"/>
        <v>82.119976338345012</v>
      </c>
    </row>
    <row r="13" spans="1:8" hidden="1" x14ac:dyDescent="0.2">
      <c r="A13" s="57">
        <v>44105</v>
      </c>
      <c r="B13" s="35">
        <v>108.6</v>
      </c>
      <c r="C13" s="35">
        <v>95.7</v>
      </c>
      <c r="D13" s="35">
        <v>103.6</v>
      </c>
      <c r="E13" s="35">
        <v>97.7</v>
      </c>
      <c r="F13" s="63">
        <v>-2068</v>
      </c>
      <c r="G13" s="58">
        <f t="shared" si="0"/>
        <v>82.863343511889255</v>
      </c>
    </row>
    <row r="14" spans="1:8" hidden="1" x14ac:dyDescent="0.2">
      <c r="A14" s="57">
        <v>44136</v>
      </c>
      <c r="B14" s="35">
        <v>108.6</v>
      </c>
      <c r="C14" s="35">
        <v>93.5</v>
      </c>
      <c r="D14" s="35">
        <v>103.5</v>
      </c>
      <c r="E14" s="35">
        <v>97.6</v>
      </c>
      <c r="F14" s="63">
        <v>-2258</v>
      </c>
      <c r="G14" s="58">
        <f t="shared" si="0"/>
        <v>82.670323166402227</v>
      </c>
    </row>
    <row r="15" spans="1:8" ht="13.5" hidden="1" thickBot="1" x14ac:dyDescent="0.25">
      <c r="A15" s="57">
        <v>44166</v>
      </c>
      <c r="B15" s="37">
        <v>108.6</v>
      </c>
      <c r="C15" s="37">
        <v>93.3</v>
      </c>
      <c r="D15" s="37">
        <v>103.7</v>
      </c>
      <c r="E15" s="37">
        <v>97.4</v>
      </c>
      <c r="F15" s="65">
        <v>-2192</v>
      </c>
      <c r="G15" s="58">
        <f t="shared" si="0"/>
        <v>82.644066821210785</v>
      </c>
    </row>
    <row r="16" spans="1:8" hidden="1" x14ac:dyDescent="0.2">
      <c r="A16" s="57">
        <v>44197</v>
      </c>
      <c r="B16" s="35">
        <v>108.5</v>
      </c>
      <c r="C16" s="35">
        <v>93.5</v>
      </c>
      <c r="D16" s="35">
        <v>103.6</v>
      </c>
      <c r="E16" s="35">
        <v>97.7</v>
      </c>
      <c r="F16" s="63">
        <v>-2286</v>
      </c>
      <c r="G16" s="58">
        <f t="shared" si="0"/>
        <v>82.634851886963105</v>
      </c>
    </row>
    <row r="17" spans="1:13" hidden="1" x14ac:dyDescent="0.2">
      <c r="A17" s="57">
        <v>44228</v>
      </c>
      <c r="B17" s="35">
        <v>108.5</v>
      </c>
      <c r="C17" s="35">
        <v>98.6</v>
      </c>
      <c r="D17" s="35">
        <v>103.4</v>
      </c>
      <c r="E17" s="35">
        <v>97.5</v>
      </c>
      <c r="F17" s="63">
        <v>-2237</v>
      </c>
      <c r="G17" s="58">
        <f t="shared" si="0"/>
        <v>82.979479716443052</v>
      </c>
      <c r="M17" s="42"/>
    </row>
    <row r="18" spans="1:13" hidden="1" x14ac:dyDescent="0.2">
      <c r="A18" s="57">
        <v>44256</v>
      </c>
      <c r="B18" s="36">
        <v>108.5</v>
      </c>
      <c r="C18" s="36">
        <v>100.8</v>
      </c>
      <c r="D18" s="36">
        <v>103.6</v>
      </c>
      <c r="E18" s="36">
        <v>98.5</v>
      </c>
      <c r="F18" s="64">
        <v>-2378</v>
      </c>
      <c r="G18" s="58">
        <f t="shared" si="0"/>
        <v>83.277959305377237</v>
      </c>
      <c r="M18" s="51"/>
    </row>
    <row r="19" spans="1:13" hidden="1" x14ac:dyDescent="0.2">
      <c r="A19" s="57">
        <v>44287</v>
      </c>
      <c r="B19" s="35">
        <v>109.5</v>
      </c>
      <c r="C19" s="35">
        <v>105.1</v>
      </c>
      <c r="D19" s="35">
        <v>104.2</v>
      </c>
      <c r="E19" s="35">
        <v>98.7</v>
      </c>
      <c r="F19" s="63">
        <v>-2273</v>
      </c>
      <c r="G19" s="58">
        <f t="shared" si="0"/>
        <v>84.190393357432811</v>
      </c>
    </row>
    <row r="20" spans="1:13" hidden="1" x14ac:dyDescent="0.2">
      <c r="A20" s="57">
        <v>44317</v>
      </c>
      <c r="B20" s="35">
        <v>109.5</v>
      </c>
      <c r="C20" s="35">
        <v>108.8</v>
      </c>
      <c r="D20" s="35">
        <v>104.3</v>
      </c>
      <c r="E20" s="35">
        <v>99.2</v>
      </c>
      <c r="F20" s="63">
        <v>-2077</v>
      </c>
      <c r="G20" s="58">
        <f t="shared" si="0"/>
        <v>84.547916457387672</v>
      </c>
    </row>
    <row r="21" spans="1:13" hidden="1" x14ac:dyDescent="0.2">
      <c r="A21" s="57">
        <v>44348</v>
      </c>
      <c r="B21" s="36">
        <v>109.5</v>
      </c>
      <c r="C21" s="36">
        <v>106.7</v>
      </c>
      <c r="D21" s="36">
        <v>104.7</v>
      </c>
      <c r="E21" s="36">
        <v>99.5</v>
      </c>
      <c r="F21" s="64">
        <v>-2098</v>
      </c>
      <c r="G21" s="58">
        <f t="shared" si="0"/>
        <v>84.452410233879021</v>
      </c>
    </row>
    <row r="22" spans="1:13" hidden="1" x14ac:dyDescent="0.2">
      <c r="A22" s="57">
        <v>44378</v>
      </c>
      <c r="B22" s="35">
        <v>109.7</v>
      </c>
      <c r="C22" s="35">
        <v>108.9</v>
      </c>
      <c r="D22" s="35">
        <v>104.9</v>
      </c>
      <c r="E22" s="35">
        <v>99.7</v>
      </c>
      <c r="F22" s="63">
        <v>-2091</v>
      </c>
      <c r="G22" s="58">
        <f t="shared" si="0"/>
        <v>84.759328912678527</v>
      </c>
    </row>
    <row r="23" spans="1:13" hidden="1" x14ac:dyDescent="0.2">
      <c r="A23" s="57">
        <v>44409</v>
      </c>
      <c r="B23" s="35">
        <v>109.7</v>
      </c>
      <c r="C23" s="35">
        <v>111.6</v>
      </c>
      <c r="D23" s="35">
        <v>105</v>
      </c>
      <c r="E23" s="35">
        <v>99.9</v>
      </c>
      <c r="F23" s="63">
        <v>-2103</v>
      </c>
      <c r="G23" s="58">
        <f t="shared" si="0"/>
        <v>84.991430407416416</v>
      </c>
    </row>
    <row r="24" spans="1:13" hidden="1" x14ac:dyDescent="0.2">
      <c r="A24" s="57">
        <v>44440</v>
      </c>
      <c r="B24" s="36">
        <v>109.7</v>
      </c>
      <c r="C24" s="36">
        <v>113.9</v>
      </c>
      <c r="D24" s="36">
        <v>105.7</v>
      </c>
      <c r="E24" s="36">
        <v>100</v>
      </c>
      <c r="F24" s="64"/>
      <c r="G24" s="58"/>
    </row>
    <row r="25" spans="1:13" hidden="1" x14ac:dyDescent="0.2">
      <c r="A25" s="57">
        <v>44470</v>
      </c>
      <c r="B25" s="35">
        <v>112.3</v>
      </c>
      <c r="C25" s="35">
        <v>113.5</v>
      </c>
      <c r="D25" s="35">
        <v>105.5</v>
      </c>
      <c r="E25" s="35">
        <v>100.1</v>
      </c>
      <c r="F25" s="63"/>
      <c r="G25" s="58"/>
    </row>
    <row r="26" spans="1:13" hidden="1" x14ac:dyDescent="0.2">
      <c r="A26" s="57">
        <v>44501</v>
      </c>
      <c r="B26" s="35">
        <v>112.3</v>
      </c>
      <c r="C26" s="35">
        <v>116.3</v>
      </c>
      <c r="D26" s="35">
        <v>105.8</v>
      </c>
      <c r="E26" s="35">
        <v>100.7</v>
      </c>
      <c r="F26" s="63">
        <v>-2143</v>
      </c>
      <c r="G26" s="58">
        <f t="shared" si="0"/>
        <v>86.858354004508314</v>
      </c>
    </row>
    <row r="27" spans="1:13" ht="13.5" hidden="1" thickBot="1" x14ac:dyDescent="0.25">
      <c r="A27" s="57">
        <v>44531</v>
      </c>
      <c r="B27" s="37">
        <v>112.3</v>
      </c>
      <c r="C27" s="37">
        <v>126.9</v>
      </c>
      <c r="D27" s="37">
        <v>106.8</v>
      </c>
      <c r="E27" s="37">
        <v>101.2</v>
      </c>
      <c r="F27" s="65">
        <v>-2763</v>
      </c>
      <c r="G27" s="58">
        <f t="shared" si="0"/>
        <v>87.734257647136914</v>
      </c>
    </row>
    <row r="28" spans="1:13" hidden="1" x14ac:dyDescent="0.2">
      <c r="A28" s="57">
        <v>44562</v>
      </c>
      <c r="B28" s="35">
        <v>111.1</v>
      </c>
      <c r="C28" s="35">
        <v>127.8</v>
      </c>
      <c r="D28" s="35">
        <v>107.1</v>
      </c>
      <c r="E28" s="35">
        <v>101.1</v>
      </c>
      <c r="F28" s="63">
        <v>-2752</v>
      </c>
      <c r="G28" s="58">
        <f t="shared" si="0"/>
        <v>87.173489787836402</v>
      </c>
    </row>
    <row r="29" spans="1:13" hidden="1" x14ac:dyDescent="0.2">
      <c r="A29" s="57">
        <v>44593</v>
      </c>
      <c r="B29" s="35">
        <v>111.1</v>
      </c>
      <c r="C29" s="35">
        <v>123.5</v>
      </c>
      <c r="D29" s="35">
        <v>106.6</v>
      </c>
      <c r="E29" s="35">
        <v>101.6</v>
      </c>
      <c r="F29" s="63">
        <v>-2729</v>
      </c>
      <c r="G29" s="58">
        <f t="shared" si="0"/>
        <v>86.892513657909944</v>
      </c>
    </row>
    <row r="30" spans="1:13" hidden="1" x14ac:dyDescent="0.2">
      <c r="A30" s="57">
        <v>44621</v>
      </c>
      <c r="B30" s="36">
        <v>111.1</v>
      </c>
      <c r="C30" s="36">
        <v>127.7</v>
      </c>
      <c r="D30" s="36">
        <v>108.1</v>
      </c>
      <c r="E30" s="36">
        <v>104.3</v>
      </c>
      <c r="F30" s="64">
        <v>-2948</v>
      </c>
      <c r="G30" s="58">
        <f t="shared" si="0"/>
        <v>87.631885148130905</v>
      </c>
    </row>
    <row r="31" spans="1:13" hidden="1" x14ac:dyDescent="0.2">
      <c r="A31" s="57">
        <v>44652</v>
      </c>
      <c r="B31" s="35">
        <v>111.9</v>
      </c>
      <c r="C31" s="35">
        <v>133.4</v>
      </c>
      <c r="D31" s="35">
        <v>109.2</v>
      </c>
      <c r="E31" s="35">
        <v>104.7</v>
      </c>
      <c r="F31" s="63"/>
      <c r="G31" s="58"/>
    </row>
    <row r="32" spans="1:13" hidden="1" x14ac:dyDescent="0.2">
      <c r="A32" s="57">
        <v>44682</v>
      </c>
      <c r="B32" s="35">
        <v>111.9</v>
      </c>
      <c r="C32" s="35">
        <v>156.4</v>
      </c>
      <c r="D32" s="35">
        <v>109.9</v>
      </c>
      <c r="E32" s="35">
        <v>104.8</v>
      </c>
      <c r="F32" s="63">
        <v>-2436</v>
      </c>
      <c r="G32" s="58">
        <f t="shared" si="0"/>
        <v>90.383729281935047</v>
      </c>
    </row>
    <row r="33" spans="1:7" ht="13.5" hidden="1" thickBot="1" x14ac:dyDescent="0.25">
      <c r="A33" s="57">
        <v>44713</v>
      </c>
      <c r="B33" s="37">
        <v>111.9</v>
      </c>
      <c r="C33" s="37">
        <v>155.19999999999999</v>
      </c>
      <c r="D33" s="37">
        <v>111.7</v>
      </c>
      <c r="E33" s="37">
        <v>106.8</v>
      </c>
      <c r="F33" s="65">
        <v>-2107</v>
      </c>
      <c r="G33" s="58">
        <f t="shared" si="0"/>
        <v>90.676754423221851</v>
      </c>
    </row>
    <row r="34" spans="1:7" hidden="1" x14ac:dyDescent="0.2">
      <c r="A34" s="57">
        <v>44743</v>
      </c>
      <c r="B34" s="35">
        <v>112.5</v>
      </c>
      <c r="C34" s="35">
        <v>163</v>
      </c>
      <c r="D34" s="35">
        <v>112.7</v>
      </c>
      <c r="E34" s="35">
        <v>107</v>
      </c>
      <c r="F34" s="63">
        <v>-1533</v>
      </c>
      <c r="G34" s="58">
        <f t="shared" si="0"/>
        <v>91.687498361636287</v>
      </c>
    </row>
    <row r="35" spans="1:7" hidden="1" x14ac:dyDescent="0.2">
      <c r="A35" s="57">
        <v>44774</v>
      </c>
      <c r="B35" s="35">
        <v>112.5</v>
      </c>
      <c r="C35" s="35">
        <v>180.2</v>
      </c>
      <c r="D35" s="35">
        <v>113.6</v>
      </c>
      <c r="E35" s="35">
        <v>107.4</v>
      </c>
      <c r="F35" s="63">
        <v>143</v>
      </c>
      <c r="G35" s="58">
        <f t="shared" si="0"/>
        <v>93.163639297207041</v>
      </c>
    </row>
    <row r="36" spans="1:7" hidden="1" x14ac:dyDescent="0.2">
      <c r="A36" s="57">
        <v>44805</v>
      </c>
      <c r="B36" s="36">
        <v>112.5</v>
      </c>
      <c r="C36" s="36">
        <v>172.1</v>
      </c>
      <c r="D36" s="36">
        <v>114.9</v>
      </c>
      <c r="E36" s="36">
        <v>108.4</v>
      </c>
      <c r="F36" s="64">
        <v>2805</v>
      </c>
      <c r="G36" s="58">
        <f t="shared" ref="G36:G67" si="1">100+((B36-$B$68)/$B$68*100*$B$2)+((C36-$C$68)/$C$68*100*$C$2)+((D36-$D$68)/$D$68*100*$D$2)+((E36-$E$68)/$E$68*100*$E$2)+((F36-$F$68)/$F$68*100*$F$2)</f>
        <v>92.913871685275495</v>
      </c>
    </row>
    <row r="37" spans="1:7" hidden="1" x14ac:dyDescent="0.2">
      <c r="A37" s="57">
        <v>44835</v>
      </c>
      <c r="B37" s="35">
        <v>115.2</v>
      </c>
      <c r="C37" s="35">
        <v>159.80000000000001</v>
      </c>
      <c r="D37" s="35">
        <v>114.9</v>
      </c>
      <c r="E37" s="35">
        <v>109.1</v>
      </c>
      <c r="F37" s="63">
        <v>6946</v>
      </c>
      <c r="G37" s="58">
        <f t="shared" si="1"/>
        <v>93.743744246283441</v>
      </c>
    </row>
    <row r="38" spans="1:7" hidden="1" x14ac:dyDescent="0.2">
      <c r="A38" s="57">
        <v>44866</v>
      </c>
      <c r="B38" s="35">
        <v>115.2</v>
      </c>
      <c r="C38" s="35">
        <v>160.9</v>
      </c>
      <c r="D38" s="35">
        <v>116.4</v>
      </c>
      <c r="E38" s="35">
        <v>109.2</v>
      </c>
      <c r="F38" s="63">
        <v>13448</v>
      </c>
      <c r="G38" s="58">
        <f t="shared" si="1"/>
        <v>94.285406383333722</v>
      </c>
    </row>
    <row r="39" spans="1:7" ht="17.25" hidden="1" customHeight="1" thickBot="1" x14ac:dyDescent="0.25">
      <c r="A39" s="57">
        <v>44896</v>
      </c>
      <c r="B39" s="37">
        <v>115.2</v>
      </c>
      <c r="C39" s="37">
        <v>174.6</v>
      </c>
      <c r="D39" s="37">
        <v>117.6</v>
      </c>
      <c r="E39" s="37">
        <v>111.1</v>
      </c>
      <c r="F39" s="65">
        <v>18013</v>
      </c>
      <c r="G39" s="58">
        <f t="shared" si="1"/>
        <v>95.876214218372979</v>
      </c>
    </row>
    <row r="40" spans="1:7" x14ac:dyDescent="0.2">
      <c r="A40" s="57">
        <v>44927</v>
      </c>
      <c r="B40" s="35">
        <v>113.9</v>
      </c>
      <c r="C40" s="35">
        <v>161.30000000000001</v>
      </c>
      <c r="D40" s="35">
        <v>116.6</v>
      </c>
      <c r="E40" s="35">
        <v>111.4</v>
      </c>
      <c r="F40" s="63">
        <v>20906</v>
      </c>
      <c r="G40" s="58">
        <f t="shared" si="1"/>
        <v>94.346591259243894</v>
      </c>
    </row>
    <row r="41" spans="1:7" x14ac:dyDescent="0.2">
      <c r="A41" s="57">
        <v>44958</v>
      </c>
      <c r="B41" s="35">
        <v>113.9</v>
      </c>
      <c r="C41" s="35">
        <v>144.69999999999999</v>
      </c>
      <c r="D41" s="35">
        <v>115.9</v>
      </c>
      <c r="E41" s="35">
        <v>111.5</v>
      </c>
      <c r="F41" s="63">
        <v>23325</v>
      </c>
      <c r="G41" s="58">
        <f t="shared" si="1"/>
        <v>93.220310512598857</v>
      </c>
    </row>
    <row r="42" spans="1:7" x14ac:dyDescent="0.2">
      <c r="A42" s="57">
        <v>44986</v>
      </c>
      <c r="B42" s="36">
        <v>113.9</v>
      </c>
      <c r="C42" s="36">
        <v>150.80000000000001</v>
      </c>
      <c r="D42" s="36">
        <v>116.4</v>
      </c>
      <c r="E42" s="36">
        <v>113</v>
      </c>
      <c r="F42" s="64">
        <v>26197</v>
      </c>
      <c r="G42" s="58">
        <f t="shared" si="1"/>
        <v>94.059454885274093</v>
      </c>
    </row>
    <row r="43" spans="1:7" x14ac:dyDescent="0.2">
      <c r="A43" s="57">
        <v>45017</v>
      </c>
      <c r="B43" s="35">
        <v>115.5</v>
      </c>
      <c r="C43" s="35">
        <v>144.30000000000001</v>
      </c>
      <c r="D43" s="35">
        <v>117.5</v>
      </c>
      <c r="E43" s="35">
        <v>112.7</v>
      </c>
      <c r="F43" s="63">
        <v>28557</v>
      </c>
      <c r="G43" s="58">
        <f t="shared" si="1"/>
        <v>94.572502874554274</v>
      </c>
    </row>
    <row r="44" spans="1:7" x14ac:dyDescent="0.2">
      <c r="A44" s="57">
        <v>45047</v>
      </c>
      <c r="B44" s="35">
        <v>115.5</v>
      </c>
      <c r="C44" s="35">
        <v>141.1</v>
      </c>
      <c r="D44" s="35">
        <v>117.3</v>
      </c>
      <c r="E44" s="35">
        <v>113.2</v>
      </c>
      <c r="F44" s="63">
        <v>30728</v>
      </c>
      <c r="G44" s="58">
        <f t="shared" si="1"/>
        <v>94.509946915604502</v>
      </c>
    </row>
    <row r="45" spans="1:7" ht="13.5" thickBot="1" x14ac:dyDescent="0.25">
      <c r="A45" s="57">
        <v>45078</v>
      </c>
      <c r="B45" s="37">
        <v>115.5</v>
      </c>
      <c r="C45" s="37">
        <v>135.6</v>
      </c>
      <c r="D45" s="37">
        <v>117.6</v>
      </c>
      <c r="E45" s="37">
        <v>113.3</v>
      </c>
      <c r="F45" s="65">
        <v>32816</v>
      </c>
      <c r="G45" s="58">
        <f t="shared" si="1"/>
        <v>94.247158081957323</v>
      </c>
    </row>
    <row r="46" spans="1:7" x14ac:dyDescent="0.2">
      <c r="A46" s="57">
        <v>45108</v>
      </c>
      <c r="B46" s="35">
        <v>116.5</v>
      </c>
      <c r="C46" s="35">
        <v>127.9</v>
      </c>
      <c r="D46" s="35">
        <v>116</v>
      </c>
      <c r="E46" s="35">
        <v>113</v>
      </c>
      <c r="F46" s="63">
        <v>33961</v>
      </c>
      <c r="G46" s="58">
        <f t="shared" si="1"/>
        <v>94.135559787925274</v>
      </c>
    </row>
    <row r="47" spans="1:7" x14ac:dyDescent="0.2">
      <c r="A47" s="57">
        <v>45139</v>
      </c>
      <c r="B47" s="35">
        <v>116.5</v>
      </c>
      <c r="C47" s="35">
        <v>131</v>
      </c>
      <c r="D47" s="35">
        <v>116.4</v>
      </c>
      <c r="E47" s="35">
        <v>113.6</v>
      </c>
      <c r="F47" s="63">
        <v>35624</v>
      </c>
      <c r="G47" s="58">
        <f t="shared" si="1"/>
        <v>94.560213342098976</v>
      </c>
    </row>
    <row r="48" spans="1:7" x14ac:dyDescent="0.2">
      <c r="A48" s="57">
        <v>45170</v>
      </c>
      <c r="B48" s="36">
        <v>116.5</v>
      </c>
      <c r="C48" s="36">
        <v>132.4</v>
      </c>
      <c r="D48" s="36">
        <v>118.5</v>
      </c>
      <c r="E48" s="36">
        <v>114.8</v>
      </c>
      <c r="F48" s="64">
        <v>37208</v>
      </c>
      <c r="G48" s="58">
        <f t="shared" si="1"/>
        <v>95.028320875565882</v>
      </c>
    </row>
    <row r="49" spans="1:13" x14ac:dyDescent="0.2">
      <c r="A49" s="57">
        <v>45200</v>
      </c>
      <c r="B49" s="35">
        <v>119.2</v>
      </c>
      <c r="C49" s="35">
        <v>145</v>
      </c>
      <c r="D49" s="35">
        <v>117.7</v>
      </c>
      <c r="E49" s="35">
        <v>114.5</v>
      </c>
      <c r="F49" s="63">
        <v>38014</v>
      </c>
      <c r="G49" s="58">
        <f t="shared" si="1"/>
        <v>97.348362691050895</v>
      </c>
    </row>
    <row r="50" spans="1:13" x14ac:dyDescent="0.2">
      <c r="A50" s="57">
        <v>45231</v>
      </c>
      <c r="B50" s="35">
        <v>119.2</v>
      </c>
      <c r="C50" s="35">
        <v>150.30000000000001</v>
      </c>
      <c r="D50" s="35">
        <v>117.4</v>
      </c>
      <c r="E50" s="35">
        <v>114.2</v>
      </c>
      <c r="F50" s="63">
        <v>39102</v>
      </c>
      <c r="G50" s="58">
        <f t="shared" si="1"/>
        <v>97.747028202590485</v>
      </c>
    </row>
    <row r="51" spans="1:13" ht="13.5" thickBot="1" x14ac:dyDescent="0.25">
      <c r="A51" s="57">
        <v>45261</v>
      </c>
      <c r="B51" s="37">
        <v>119.2</v>
      </c>
      <c r="C51" s="37">
        <v>149.30000000000001</v>
      </c>
      <c r="D51" s="37">
        <v>117.7</v>
      </c>
      <c r="E51" s="37">
        <v>114.1</v>
      </c>
      <c r="F51" s="65">
        <v>39655</v>
      </c>
      <c r="G51" s="58">
        <f t="shared" si="1"/>
        <v>97.707162660046279</v>
      </c>
    </row>
    <row r="52" spans="1:13" x14ac:dyDescent="0.2">
      <c r="A52" s="57">
        <v>45292</v>
      </c>
      <c r="B52" s="35">
        <v>119.5</v>
      </c>
      <c r="C52" s="35">
        <v>139.80000000000001</v>
      </c>
      <c r="D52" s="35">
        <v>117.3</v>
      </c>
      <c r="E52" s="35">
        <v>113.8</v>
      </c>
      <c r="F52" s="63">
        <v>39520</v>
      </c>
      <c r="G52" s="58">
        <f t="shared" si="1"/>
        <v>97.088998586714169</v>
      </c>
    </row>
    <row r="53" spans="1:13" x14ac:dyDescent="0.2">
      <c r="A53" s="57">
        <v>45323</v>
      </c>
      <c r="B53" s="35">
        <v>119.5</v>
      </c>
      <c r="C53" s="35">
        <v>134.9</v>
      </c>
      <c r="D53" s="35">
        <v>116.7</v>
      </c>
      <c r="E53" s="35">
        <v>113.6</v>
      </c>
      <c r="F53" s="63">
        <v>39068</v>
      </c>
      <c r="G53" s="58">
        <f t="shared" si="1"/>
        <v>96.639284058589908</v>
      </c>
    </row>
    <row r="54" spans="1:13" x14ac:dyDescent="0.2">
      <c r="A54" s="57">
        <v>45352</v>
      </c>
      <c r="B54" s="36">
        <v>119.5</v>
      </c>
      <c r="C54" s="36">
        <v>141.30000000000001</v>
      </c>
      <c r="D54" s="36">
        <v>117.8</v>
      </c>
      <c r="E54" s="36">
        <v>112.7</v>
      </c>
      <c r="F54" s="64">
        <v>38895</v>
      </c>
      <c r="G54" s="58">
        <f t="shared" si="1"/>
        <v>97.049246942064599</v>
      </c>
    </row>
    <row r="55" spans="1:13" x14ac:dyDescent="0.2">
      <c r="A55" s="57">
        <v>45383</v>
      </c>
      <c r="B55" s="35">
        <v>120.8</v>
      </c>
      <c r="C55" s="35">
        <v>146.30000000000001</v>
      </c>
      <c r="D55" s="35">
        <v>118.4</v>
      </c>
      <c r="E55" s="35">
        <v>112.9</v>
      </c>
      <c r="F55" s="63">
        <v>38779</v>
      </c>
      <c r="G55" s="58">
        <f t="shared" si="1"/>
        <v>98.159448122614194</v>
      </c>
    </row>
    <row r="56" spans="1:13" x14ac:dyDescent="0.2">
      <c r="A56" s="57">
        <v>45413</v>
      </c>
      <c r="B56" s="35">
        <v>120.8</v>
      </c>
      <c r="C56" s="35">
        <v>140.69999999999999</v>
      </c>
      <c r="D56" s="35">
        <v>118.4</v>
      </c>
      <c r="E56" s="35">
        <v>112.6</v>
      </c>
      <c r="F56" s="63">
        <v>38788</v>
      </c>
      <c r="G56" s="58">
        <f t="shared" si="1"/>
        <v>97.703905142629608</v>
      </c>
    </row>
    <row r="57" spans="1:13" ht="13.5" thickBot="1" x14ac:dyDescent="0.25">
      <c r="A57" s="57">
        <v>45444</v>
      </c>
      <c r="B57" s="37">
        <v>120.8</v>
      </c>
      <c r="C57" s="37">
        <v>142.1</v>
      </c>
      <c r="D57" s="37">
        <v>118.5</v>
      </c>
      <c r="E57" s="37">
        <v>113</v>
      </c>
      <c r="F57" s="65">
        <v>38225</v>
      </c>
      <c r="G57" s="58">
        <f t="shared" si="1"/>
        <v>97.834865614173594</v>
      </c>
    </row>
    <row r="58" spans="1:13" x14ac:dyDescent="0.2">
      <c r="A58" s="57">
        <v>45474</v>
      </c>
      <c r="B58" s="35">
        <v>121.5</v>
      </c>
      <c r="C58" s="35">
        <v>139.30000000000001</v>
      </c>
      <c r="D58" s="35">
        <v>118.5</v>
      </c>
      <c r="E58" s="35">
        <v>113.5</v>
      </c>
      <c r="F58" s="63">
        <v>37343</v>
      </c>
      <c r="G58" s="58">
        <f t="shared" si="1"/>
        <v>98.011802027229777</v>
      </c>
    </row>
    <row r="59" spans="1:13" x14ac:dyDescent="0.2">
      <c r="A59" s="57">
        <v>45505</v>
      </c>
      <c r="B59" s="35">
        <v>121.5</v>
      </c>
      <c r="C59" s="35">
        <v>139.4</v>
      </c>
      <c r="D59" s="35">
        <v>118.5</v>
      </c>
      <c r="E59" s="35">
        <v>113.5</v>
      </c>
      <c r="F59" s="63">
        <v>36474</v>
      </c>
      <c r="G59" s="58">
        <f t="shared" si="1"/>
        <v>97.970799865987345</v>
      </c>
      <c r="J59" s="56"/>
      <c r="K59" s="56"/>
      <c r="L59" s="56"/>
      <c r="M59" s="56"/>
    </row>
    <row r="60" spans="1:13" x14ac:dyDescent="0.2">
      <c r="A60" s="57">
        <v>45536</v>
      </c>
      <c r="B60" s="36">
        <v>121.5</v>
      </c>
      <c r="C60" s="36">
        <v>143</v>
      </c>
      <c r="D60" s="36">
        <v>119.8</v>
      </c>
      <c r="E60" s="36">
        <v>113.7</v>
      </c>
      <c r="F60" s="64">
        <v>35870</v>
      </c>
      <c r="G60" s="58">
        <f t="shared" si="1"/>
        <v>98.304244474362989</v>
      </c>
      <c r="J60" s="56"/>
      <c r="K60" s="56"/>
      <c r="L60" s="56"/>
      <c r="M60" s="56"/>
    </row>
    <row r="61" spans="1:13" x14ac:dyDescent="0.2">
      <c r="A61" s="57">
        <v>45566</v>
      </c>
      <c r="B61" s="35">
        <v>125.5</v>
      </c>
      <c r="C61" s="35">
        <v>136.30000000000001</v>
      </c>
      <c r="D61" s="35">
        <v>119.3</v>
      </c>
      <c r="E61" s="35">
        <v>113.9</v>
      </c>
      <c r="F61" s="63">
        <v>34462</v>
      </c>
      <c r="G61" s="58">
        <f t="shared" si="1"/>
        <v>99.832317808944168</v>
      </c>
      <c r="J61" s="56"/>
      <c r="K61" s="56"/>
      <c r="L61" s="56"/>
      <c r="M61" s="56"/>
    </row>
    <row r="62" spans="1:13" x14ac:dyDescent="0.2">
      <c r="A62" s="57">
        <v>45597</v>
      </c>
      <c r="B62" s="35">
        <v>125.5</v>
      </c>
      <c r="C62" s="35">
        <v>130.19999999999999</v>
      </c>
      <c r="D62" s="35">
        <v>118.9</v>
      </c>
      <c r="E62" s="35">
        <v>113.8</v>
      </c>
      <c r="F62" s="63">
        <v>33398</v>
      </c>
      <c r="G62" s="58">
        <f t="shared" si="1"/>
        <v>99.283588836770789</v>
      </c>
      <c r="J62" s="56"/>
      <c r="K62" s="56"/>
    </row>
    <row r="63" spans="1:13" ht="13.5" thickBot="1" x14ac:dyDescent="0.25">
      <c r="A63" s="57">
        <v>45627</v>
      </c>
      <c r="B63" s="37">
        <v>125.5</v>
      </c>
      <c r="C63" s="37">
        <v>133.6</v>
      </c>
      <c r="D63" s="37">
        <v>119.6</v>
      </c>
      <c r="E63" s="37">
        <v>113.2</v>
      </c>
      <c r="F63" s="65">
        <v>30786</v>
      </c>
      <c r="G63" s="58">
        <f t="shared" si="1"/>
        <v>99.351375108520301</v>
      </c>
      <c r="J63" s="56"/>
      <c r="K63" s="56"/>
    </row>
    <row r="64" spans="1:13" x14ac:dyDescent="0.2">
      <c r="A64" s="57">
        <v>45658</v>
      </c>
      <c r="B64" s="35">
        <v>124.7</v>
      </c>
      <c r="C64" s="35">
        <v>135.1</v>
      </c>
      <c r="D64" s="35">
        <v>119.2</v>
      </c>
      <c r="E64" s="35">
        <v>113.5</v>
      </c>
      <c r="F64" s="63">
        <v>28943</v>
      </c>
      <c r="G64" s="58">
        <f t="shared" si="1"/>
        <v>98.955840470410777</v>
      </c>
      <c r="J64" s="56"/>
      <c r="K64" s="56"/>
    </row>
    <row r="65" spans="1:11" x14ac:dyDescent="0.2">
      <c r="A65" s="57">
        <v>45689</v>
      </c>
      <c r="B65" s="35">
        <v>124.7</v>
      </c>
      <c r="C65" s="35">
        <v>136.6</v>
      </c>
      <c r="D65" s="35">
        <v>118.9</v>
      </c>
      <c r="E65" s="35">
        <v>113.8</v>
      </c>
      <c r="F65" s="63">
        <v>27556</v>
      </c>
      <c r="G65" s="58">
        <f t="shared" si="1"/>
        <v>99.012700726909642</v>
      </c>
      <c r="J65" s="56"/>
      <c r="K65" s="56"/>
    </row>
    <row r="66" spans="1:11" x14ac:dyDescent="0.2">
      <c r="A66" s="57">
        <v>45717</v>
      </c>
      <c r="B66" s="36">
        <v>124.7</v>
      </c>
      <c r="C66" s="36">
        <v>151.4</v>
      </c>
      <c r="D66" s="36">
        <v>119.6</v>
      </c>
      <c r="E66" s="36">
        <v>113.1</v>
      </c>
      <c r="F66" s="64">
        <v>26233</v>
      </c>
      <c r="G66" s="58">
        <f t="shared" si="1"/>
        <v>99.987302478849045</v>
      </c>
      <c r="H66" s="42"/>
    </row>
    <row r="67" spans="1:11" x14ac:dyDescent="0.2">
      <c r="A67" s="57">
        <v>45748</v>
      </c>
      <c r="B67" s="35">
        <v>125.8</v>
      </c>
      <c r="C67" s="35">
        <v>150</v>
      </c>
      <c r="D67" s="35">
        <v>120.8</v>
      </c>
      <c r="E67" s="35">
        <v>112.9</v>
      </c>
      <c r="F67" s="63">
        <v>24583</v>
      </c>
      <c r="G67" s="58">
        <f t="shared" si="1"/>
        <v>100.41164142873559</v>
      </c>
    </row>
    <row r="68" spans="1:11" s="4" customFormat="1" x14ac:dyDescent="0.2">
      <c r="A68" s="71">
        <v>45778</v>
      </c>
      <c r="B68" s="59">
        <v>125.8</v>
      </c>
      <c r="C68" s="59">
        <v>145.80000000000001</v>
      </c>
      <c r="D68" s="59">
        <v>120.2</v>
      </c>
      <c r="E68" s="59">
        <v>112.8</v>
      </c>
      <c r="F68" s="66">
        <v>23644</v>
      </c>
      <c r="G68" s="60">
        <f t="shared" ref="G68:G73" si="2">100+((B68-$B$68)/$B$68*100*$B$2)+((C68-$C$68)/$C$68*100*$C$2)+((D68-$D$68)/$D$68*100*$D$2)+((E68-$E$68)/$E$68*100*$E$2)+((F68-$F$68)/$F$68*100*$F$2)</f>
        <v>100</v>
      </c>
    </row>
    <row r="69" spans="1:11" ht="13.5" thickBot="1" x14ac:dyDescent="0.25">
      <c r="A69" s="57">
        <v>45809</v>
      </c>
      <c r="B69" s="37">
        <v>125.8</v>
      </c>
      <c r="C69" s="37">
        <v>140.80000000000001</v>
      </c>
      <c r="D69" s="37">
        <v>120.3</v>
      </c>
      <c r="E69" s="37">
        <v>114.6</v>
      </c>
      <c r="F69" s="65">
        <v>21856</v>
      </c>
      <c r="G69" s="58">
        <f t="shared" si="2"/>
        <v>99.770558957078251</v>
      </c>
    </row>
    <row r="70" spans="1:11" x14ac:dyDescent="0.2">
      <c r="A70" s="57">
        <v>45839</v>
      </c>
      <c r="B70" s="35">
        <v>126.3</v>
      </c>
      <c r="C70" s="35">
        <v>138.5</v>
      </c>
      <c r="D70" s="35">
        <v>120.4</v>
      </c>
      <c r="E70" s="35">
        <v>114.9</v>
      </c>
      <c r="F70" s="63">
        <v>20488</v>
      </c>
      <c r="G70" s="58">
        <f t="shared" si="2"/>
        <v>99.831589237949387</v>
      </c>
    </row>
    <row r="71" spans="1:11" x14ac:dyDescent="0.2">
      <c r="A71" s="57">
        <v>45870</v>
      </c>
      <c r="B71" s="35">
        <v>126.3</v>
      </c>
      <c r="C71" s="35">
        <v>140.4</v>
      </c>
      <c r="D71" s="35">
        <v>120.7</v>
      </c>
      <c r="E71" s="35">
        <v>114.4</v>
      </c>
      <c r="F71" s="63">
        <v>19700</v>
      </c>
      <c r="G71" s="58">
        <f t="shared" si="2"/>
        <v>99.880141301224739</v>
      </c>
    </row>
    <row r="72" spans="1:11" x14ac:dyDescent="0.2">
      <c r="A72" s="57">
        <v>45901</v>
      </c>
      <c r="B72" s="36">
        <v>126.3</v>
      </c>
      <c r="C72" s="36">
        <v>144.69999999999999</v>
      </c>
      <c r="D72" s="36">
        <v>122.5</v>
      </c>
      <c r="E72" s="36">
        <v>114.8</v>
      </c>
      <c r="F72" s="64">
        <v>19523</v>
      </c>
      <c r="G72" s="58">
        <f t="shared" si="2"/>
        <v>100.34383138357838</v>
      </c>
    </row>
    <row r="73" spans="1:11" x14ac:dyDescent="0.2">
      <c r="A73" s="57">
        <v>45931</v>
      </c>
      <c r="B73" s="35">
        <v>129.1</v>
      </c>
      <c r="C73" s="35">
        <v>141.5</v>
      </c>
      <c r="D73" s="35">
        <v>121.7</v>
      </c>
      <c r="E73" s="35">
        <v>113.3</v>
      </c>
      <c r="F73" s="72">
        <v>19641</v>
      </c>
      <c r="G73" s="58">
        <f t="shared" si="2"/>
        <v>101.34502072142092</v>
      </c>
    </row>
    <row r="74" spans="1:11" x14ac:dyDescent="0.2">
      <c r="A74" s="71">
        <v>45962</v>
      </c>
      <c r="B74" s="59">
        <v>129.1</v>
      </c>
      <c r="C74" s="59">
        <v>141.69999999999999</v>
      </c>
      <c r="D74" s="59">
        <v>121.6</v>
      </c>
      <c r="E74" s="59">
        <v>113.3</v>
      </c>
      <c r="F74" s="66">
        <v>19789</v>
      </c>
      <c r="G74" s="60">
        <f t="shared" ref="G74:G75" si="3">100+((B74-$B$68)/$B$68*100*$B$2)+((C74-$C$68)/$C$68*100*$C$2)+((D74-$D$68)/$D$68*100*$D$2)+((E74-$E$68)/$E$68*100*$E$2)+((F74-$F$68)/$F$68*100*$F$2)</f>
        <v>101.36253422929293</v>
      </c>
      <c r="H74" s="4"/>
    </row>
    <row r="75" spans="1:11" x14ac:dyDescent="0.2">
      <c r="A75" s="73">
        <v>45992</v>
      </c>
      <c r="B75" s="74">
        <v>129.1</v>
      </c>
      <c r="C75" s="75">
        <v>141.30000000000001</v>
      </c>
      <c r="D75" s="74">
        <v>122.1</v>
      </c>
      <c r="E75" s="74">
        <v>114.8</v>
      </c>
      <c r="F75" s="72">
        <v>19814</v>
      </c>
      <c r="G75" s="76">
        <f t="shared" si="3"/>
        <v>101.55940624910781</v>
      </c>
      <c r="H75" s="77"/>
    </row>
  </sheetData>
  <phoneticPr fontId="4" type="noConversion"/>
  <pageMargins left="0.74803149606299213" right="0.74803149606299213" top="0.78740157480314965" bottom="0.39370078740157483" header="0" footer="0"/>
  <pageSetup paperSize="9" fitToHeight="0" orientation="portrait" r:id="rId1"/>
  <headerFooter alignWithMargins="0">
    <oddHeader>&amp;L&amp;G&amp;R&amp;"Arial,Fed"&amp;14
&amp;F</oddHeader>
    <oddFooter>&amp;L&amp;D&amp;RKontaktinformation: FynBus (HNB/JNB)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A71C-2E5E-471D-A24B-126030B90383}">
  <sheetPr codeName="Ark2">
    <pageSetUpPr fitToPage="1"/>
  </sheetPr>
  <dimension ref="A1:G75"/>
  <sheetViews>
    <sheetView view="pageBreakPreview" zoomScale="96" zoomScaleNormal="100" zoomScaleSheetLayoutView="96" workbookViewId="0">
      <selection activeCell="J52" sqref="J52"/>
    </sheetView>
  </sheetViews>
  <sheetFormatPr defaultRowHeight="12.75" x14ac:dyDescent="0.2"/>
  <cols>
    <col min="1" max="1" width="12.5703125" style="57" customWidth="1"/>
    <col min="2" max="2" width="15.42578125" customWidth="1"/>
    <col min="3" max="3" width="14.85546875" bestFit="1" customWidth="1"/>
    <col min="5" max="5" width="10.140625" customWidth="1"/>
    <col min="6" max="6" width="11.140625" customWidth="1"/>
    <col min="7" max="7" width="11.85546875" bestFit="1" customWidth="1"/>
  </cols>
  <sheetData>
    <row r="1" spans="1:7" ht="18" x14ac:dyDescent="0.25">
      <c r="B1" s="1" t="s">
        <v>21</v>
      </c>
      <c r="C1" s="2"/>
    </row>
    <row r="2" spans="1:7" x14ac:dyDescent="0.2">
      <c r="C2" s="3"/>
      <c r="D2" s="3"/>
      <c r="E2" s="3"/>
      <c r="F2" s="3"/>
      <c r="G2" s="3"/>
    </row>
    <row r="3" spans="1:7" ht="13.5" thickBot="1" x14ac:dyDescent="0.25">
      <c r="A3" s="69" t="s">
        <v>2</v>
      </c>
      <c r="B3" s="38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20</v>
      </c>
    </row>
    <row r="4" spans="1:7" x14ac:dyDescent="0.2">
      <c r="A4" s="57">
        <f>Tabel6[[#This Row],[Måned]]</f>
        <v>43831</v>
      </c>
      <c r="B4" s="23">
        <f>(Indeks!B4/Indeks!B$68*Indeks!B$2)/Indeks!$G4*100</f>
        <v>0.68068748781897714</v>
      </c>
      <c r="C4" s="23">
        <f>(Indeks!C4/Indeks!C$68*Indeks!C$2)/Indeks!$G4*100</f>
        <v>9.8589976797440276E-2</v>
      </c>
      <c r="D4" s="23">
        <f>(Indeks!D4/Indeks!D$68*Indeks!D$2)/Indeks!$G4*100</f>
        <v>7.045632384463292E-2</v>
      </c>
      <c r="E4" s="23">
        <f>(Indeks!E4/Indeks!E$68*Indeks!E$2)/Indeks!$G4*100</f>
        <v>0.15307190355340389</v>
      </c>
      <c r="F4" s="23">
        <f>(Indeks!F4/Indeks!F$68*Indeks!F$2)/Indeks!$G4*100</f>
        <v>-2.8056920144538967E-3</v>
      </c>
      <c r="G4" s="23">
        <f>SUM(B4:F4)</f>
        <v>1.0000000000000004</v>
      </c>
    </row>
    <row r="5" spans="1:7" x14ac:dyDescent="0.2">
      <c r="A5" s="57">
        <f>Tabel6[[#This Row],[Måned]]</f>
        <v>43862</v>
      </c>
      <c r="B5" s="23">
        <f>(Indeks!B5/Indeks!B$68*Indeks!B$2)/Indeks!$G5*100</f>
        <v>0.67950397845432731</v>
      </c>
      <c r="C5" s="23">
        <f>(Indeks!C5/Indeks!C$68*Indeks!C$2)/Indeks!$G5*100</f>
        <v>0.10004531172637728</v>
      </c>
      <c r="D5" s="23">
        <f>(Indeks!D5/Indeks!D$68*Indeks!D$2)/Indeks!$G5*100</f>
        <v>7.0197383575003894E-2</v>
      </c>
      <c r="E5" s="23">
        <f>(Indeks!E5/Indeks!E$68*Indeks!E$2)/Indeks!$G5*100</f>
        <v>0.15296542951612646</v>
      </c>
      <c r="F5" s="23">
        <f>(Indeks!F5/Indeks!F$68*Indeks!F$2)/Indeks!$G5*100</f>
        <v>-2.7121032718350905E-3</v>
      </c>
      <c r="G5" s="23">
        <f t="shared" ref="G5:G68" si="0">SUM(B5:F5)</f>
        <v>0.99999999999999978</v>
      </c>
    </row>
    <row r="6" spans="1:7" x14ac:dyDescent="0.2">
      <c r="A6" s="57">
        <f>Tabel6[[#This Row],[Måned]]</f>
        <v>43891</v>
      </c>
      <c r="B6" s="23">
        <f>(Indeks!B6/Indeks!B$68*Indeks!B$2)/Indeks!$G6*100</f>
        <v>0.67624440438471545</v>
      </c>
      <c r="C6" s="23">
        <f>(Indeks!C6/Indeks!C$68*Indeks!C$2)/Indeks!$G6*100</f>
        <v>0.10307311927980105</v>
      </c>
      <c r="D6" s="23">
        <f>(Indeks!D6/Indeks!D$68*Indeks!D$2)/Indeks!$G6*100</f>
        <v>6.9928539184658065E-2</v>
      </c>
      <c r="E6" s="23">
        <f>(Indeks!E6/Indeks!E$68*Indeks!E$2)/Indeks!$G6*100</f>
        <v>0.15350290137742018</v>
      </c>
      <c r="F6" s="23">
        <f>(Indeks!F6/Indeks!F$68*Indeks!F$2)/Indeks!$G6*100</f>
        <v>-2.7489642265945587E-3</v>
      </c>
      <c r="G6" s="23">
        <f t="shared" si="0"/>
        <v>1</v>
      </c>
    </row>
    <row r="7" spans="1:7" x14ac:dyDescent="0.2">
      <c r="A7" s="57">
        <f>Tabel6[[#This Row],[Måned]]</f>
        <v>43922</v>
      </c>
      <c r="B7" s="23">
        <f>(Indeks!B7/Indeks!B$68*Indeks!B$2)/Indeks!$G7*100</f>
        <v>0.68187543342961365</v>
      </c>
      <c r="C7" s="23">
        <f>(Indeks!C7/Indeks!C$68*Indeks!C$2)/Indeks!$G7*100</f>
        <v>9.7121993126742565E-2</v>
      </c>
      <c r="D7" s="23">
        <f>(Indeks!D7/Indeks!D$68*Indeks!D$2)/Indeks!$G7*100</f>
        <v>7.0259988992246766E-2</v>
      </c>
      <c r="E7" s="23">
        <f>(Indeks!E7/Indeks!E$68*Indeks!E$2)/Indeks!$G7*100</f>
        <v>0.15349598745447901</v>
      </c>
      <c r="F7" s="23">
        <f>(Indeks!F7/Indeks!F$68*Indeks!F$2)/Indeks!$G7*100</f>
        <v>-2.7534030030821111E-3</v>
      </c>
      <c r="G7" s="23">
        <f t="shared" si="0"/>
        <v>0.99999999999999967</v>
      </c>
    </row>
    <row r="8" spans="1:7" x14ac:dyDescent="0.2">
      <c r="A8" s="57">
        <f>Tabel6[[#This Row],[Måned]]</f>
        <v>43952</v>
      </c>
      <c r="B8" s="23">
        <f>(Indeks!B8/Indeks!B$68*Indeks!B$2)/Indeks!$G8*100</f>
        <v>0.6860220595672456</v>
      </c>
      <c r="C8" s="23">
        <f>(Indeks!C8/Indeks!C$68*Indeks!C$2)/Indeks!$G8*100</f>
        <v>9.1204464059797277E-2</v>
      </c>
      <c r="D8" s="23">
        <f>(Indeks!D8/Indeks!D$68*Indeks!D$2)/Indeks!$G8*100</f>
        <v>7.0482561756316175E-2</v>
      </c>
      <c r="E8" s="23">
        <f>(Indeks!E8/Indeks!E$68*Indeks!E$2)/Indeks!$G8*100</f>
        <v>0.15474882746031163</v>
      </c>
      <c r="F8" s="23">
        <f>(Indeks!F8/Indeks!F$68*Indeks!F$2)/Indeks!$G8*100</f>
        <v>-2.4579128436707349E-3</v>
      </c>
      <c r="G8" s="23">
        <f t="shared" si="0"/>
        <v>1</v>
      </c>
    </row>
    <row r="9" spans="1:7" x14ac:dyDescent="0.2">
      <c r="A9" s="57">
        <f>Tabel6[[#This Row],[Måned]]</f>
        <v>43983</v>
      </c>
      <c r="B9" s="23">
        <f>(Indeks!B9/Indeks!B$68*Indeks!B$2)/Indeks!$G9*100</f>
        <v>0.69018631549488618</v>
      </c>
      <c r="C9" s="23">
        <f>(Indeks!C9/Indeks!C$68*Indeks!C$2)/Indeks!$G9*100</f>
        <v>8.4119159629962456E-2</v>
      </c>
      <c r="D9" s="23">
        <f>(Indeks!D9/Indeks!D$68*Indeks!D$2)/Indeks!$G9*100</f>
        <v>7.0841756275762335E-2</v>
      </c>
      <c r="E9" s="23">
        <f>(Indeks!E9/Indeks!E$68*Indeks!E$2)/Indeks!$G9*100</f>
        <v>0.15568817585743686</v>
      </c>
      <c r="F9" s="23">
        <f>(Indeks!F9/Indeks!F$68*Indeks!F$2)/Indeks!$G9*100</f>
        <v>-8.3540725804779042E-4</v>
      </c>
      <c r="G9" s="23">
        <f t="shared" si="0"/>
        <v>1</v>
      </c>
    </row>
    <row r="10" spans="1:7" x14ac:dyDescent="0.2">
      <c r="A10" s="57">
        <f>Tabel6[[#This Row],[Måned]]</f>
        <v>44013</v>
      </c>
      <c r="B10" s="23">
        <f>(Indeks!B10/Indeks!B$68*Indeks!B$2)/Indeks!$G10*100</f>
        <v>0.69291449849014497</v>
      </c>
      <c r="C10" s="23">
        <f>(Indeks!C10/Indeks!C$68*Indeks!C$2)/Indeks!$G10*100</f>
        <v>8.0434507209270603E-2</v>
      </c>
      <c r="D10" s="23">
        <f>(Indeks!D10/Indeks!D$68*Indeks!D$2)/Indeks!$G10*100</f>
        <v>7.1052864606563668E-2</v>
      </c>
      <c r="E10" s="23">
        <f>(Indeks!E10/Indeks!E$68*Indeks!E$2)/Indeks!$G10*100</f>
        <v>0.15646488736355635</v>
      </c>
      <c r="F10" s="23">
        <f>(Indeks!F10/Indeks!F$68*Indeks!F$2)/Indeks!$G10*100</f>
        <v>-8.6675766953533419E-4</v>
      </c>
      <c r="G10" s="23">
        <f t="shared" si="0"/>
        <v>1.0000000000000002</v>
      </c>
    </row>
    <row r="11" spans="1:7" x14ac:dyDescent="0.2">
      <c r="A11" s="57">
        <f>Tabel6[[#This Row],[Måned]]</f>
        <v>44044</v>
      </c>
      <c r="B11" s="23">
        <f>(Indeks!B11/Indeks!B$68*Indeks!B$2)/Indeks!$G11*100</f>
        <v>0.69006012540845874</v>
      </c>
      <c r="C11" s="23">
        <f>(Indeks!C11/Indeks!C$68*Indeks!C$2)/Indeks!$G11*100</f>
        <v>8.4103779719080993E-2</v>
      </c>
      <c r="D11" s="23">
        <f>(Indeks!D11/Indeks!D$68*Indeks!D$2)/Indeks!$G11*100</f>
        <v>7.0828803936449858E-2</v>
      </c>
      <c r="E11" s="23">
        <f>(Indeks!E11/Indeks!E$68*Indeks!E$2)/Indeks!$G11*100</f>
        <v>0.15614162924759398</v>
      </c>
      <c r="F11" s="23">
        <f>(Indeks!F11/Indeks!F$68*Indeks!F$2)/Indeks!$G11*100</f>
        <v>-1.1343383115835581E-3</v>
      </c>
      <c r="G11" s="23">
        <f t="shared" si="0"/>
        <v>1</v>
      </c>
    </row>
    <row r="12" spans="1:7" x14ac:dyDescent="0.2">
      <c r="A12" s="57">
        <f>Tabel6[[#This Row],[Måned]]</f>
        <v>44075</v>
      </c>
      <c r="B12" s="23">
        <f>(Indeks!B12/Indeks!B$68*Indeks!B$2)/Indeks!$G12*100</f>
        <v>0.68755773759026517</v>
      </c>
      <c r="C12" s="23">
        <f>(Indeks!C12/Indeks!C$68*Indeks!C$2)/Indeks!$G12*100</f>
        <v>8.6697776621817338E-2</v>
      </c>
      <c r="D12" s="23">
        <f>(Indeks!D12/Indeks!D$68*Indeks!D$2)/Indeks!$G12*100</f>
        <v>7.111902452543141E-2</v>
      </c>
      <c r="E12" s="23">
        <f>(Indeks!E12/Indeks!E$68*Indeks!E$2)/Indeks!$G12*100</f>
        <v>0.15589552170935514</v>
      </c>
      <c r="F12" s="23">
        <f>(Indeks!F12/Indeks!F$68*Indeks!F$2)/Indeks!$G12*100</f>
        <v>-1.2700604468690372E-3</v>
      </c>
      <c r="G12" s="23">
        <f t="shared" si="0"/>
        <v>0.99999999999999989</v>
      </c>
    </row>
    <row r="13" spans="1:7" x14ac:dyDescent="0.2">
      <c r="A13" s="57">
        <f>Tabel6[[#This Row],[Måned]]</f>
        <v>44105</v>
      </c>
      <c r="B13" s="23">
        <f>(Indeks!B13/Indeks!B$68*Indeks!B$2)/Indeks!$G13*100</f>
        <v>0.69028840164906702</v>
      </c>
      <c r="C13" s="23">
        <f>(Indeks!C13/Indeks!C$68*Indeks!C$2)/Indeks!$G13*100</f>
        <v>8.5920010743341976E-2</v>
      </c>
      <c r="D13" s="23">
        <f>(Indeks!D13/Indeks!D$68*Indeks!D$2)/Indeks!$G13*100</f>
        <v>7.0209934824926504E-2</v>
      </c>
      <c r="E13" s="23">
        <f>(Indeks!E13/Indeks!E$68*Indeks!E$2)/Indeks!$G13*100</f>
        <v>0.15497284615700152</v>
      </c>
      <c r="F13" s="23">
        <f>(Indeks!F13/Indeks!F$68*Indeks!F$2)/Indeks!$G13*100</f>
        <v>-1.3911933743369681E-3</v>
      </c>
      <c r="G13" s="23">
        <f t="shared" si="0"/>
        <v>1.0000000000000002</v>
      </c>
    </row>
    <row r="14" spans="1:7" x14ac:dyDescent="0.2">
      <c r="A14" s="57">
        <f>Tabel6[[#This Row],[Måned]]</f>
        <v>44136</v>
      </c>
      <c r="B14" s="23">
        <f>(Indeks!B14/Indeks!B$68*Indeks!B$2)/Indeks!$G14*100</f>
        <v>0.69190010099495924</v>
      </c>
      <c r="C14" s="23">
        <f>(Indeks!C14/Indeks!C$68*Indeks!C$2)/Indeks!$G14*100</f>
        <v>8.4140834191311367E-2</v>
      </c>
      <c r="D14" s="23">
        <f>(Indeks!D14/Indeks!D$68*Indeks!D$2)/Indeks!$G14*100</f>
        <v>7.030593396464456E-2</v>
      </c>
      <c r="E14" s="23">
        <f>(Indeks!E14/Indeks!E$68*Indeks!E$2)/Indeks!$G14*100</f>
        <v>0.15517568841403551</v>
      </c>
      <c r="F14" s="23">
        <f>(Indeks!F14/Indeks!F$68*Indeks!F$2)/Indeks!$G14*100</f>
        <v>-1.5225575649505877E-3</v>
      </c>
      <c r="G14" s="23">
        <f t="shared" si="0"/>
        <v>1</v>
      </c>
    </row>
    <row r="15" spans="1:7" x14ac:dyDescent="0.2">
      <c r="A15" s="57">
        <f>Tabel6[[#This Row],[Måned]]</f>
        <v>44166</v>
      </c>
      <c r="B15" s="23">
        <f>(Indeks!B15/Indeks!B$68*Indeks!B$2)/Indeks!$G15*100</f>
        <v>0.69211992037932013</v>
      </c>
      <c r="C15" s="23">
        <f>(Indeks!C15/Indeks!C$68*Indeks!C$2)/Indeks!$G15*100</f>
        <v>8.3987528490913899E-2</v>
      </c>
      <c r="D15" s="23">
        <f>(Indeks!D15/Indeks!D$68*Indeks!D$2)/Indeks!$G15*100</f>
        <v>7.0464170475973989E-2</v>
      </c>
      <c r="E15" s="23">
        <f>(Indeks!E15/Indeks!E$68*Indeks!E$2)/Indeks!$G15*100</f>
        <v>0.15490690434828042</v>
      </c>
      <c r="F15" s="23">
        <f>(Indeks!F15/Indeks!F$68*Indeks!F$2)/Indeks!$G15*100</f>
        <v>-1.4785236944884765E-3</v>
      </c>
      <c r="G15" s="23">
        <f t="shared" si="0"/>
        <v>0.99999999999999978</v>
      </c>
    </row>
    <row r="16" spans="1:7" x14ac:dyDescent="0.2">
      <c r="A16" s="57">
        <f>Tabel6[[#This Row],[Måned]]</f>
        <v>44197</v>
      </c>
      <c r="B16" s="23">
        <f>(Indeks!B16/Indeks!B$68*Indeks!B$2)/Indeks!$G16*100</f>
        <v>0.69155971913825565</v>
      </c>
      <c r="C16" s="23">
        <f>(Indeks!C16/Indeks!C$68*Indeks!C$2)/Indeks!$G16*100</f>
        <v>8.4176951918561893E-2</v>
      </c>
      <c r="D16" s="23">
        <f>(Indeks!D16/Indeks!D$68*Indeks!D$2)/Indeks!$G16*100</f>
        <v>7.0404070613008407E-2</v>
      </c>
      <c r="E16" s="23">
        <f>(Indeks!E16/Indeks!E$68*Indeks!E$2)/Indeks!$G16*100</f>
        <v>0.15540135781557243</v>
      </c>
      <c r="F16" s="23">
        <f>(Indeks!F16/Indeks!F$68*Indeks!F$2)/Indeks!$G16*100</f>
        <v>-1.5420994853980342E-3</v>
      </c>
      <c r="G16" s="23">
        <f t="shared" si="0"/>
        <v>1.0000000000000002</v>
      </c>
    </row>
    <row r="17" spans="1:7" x14ac:dyDescent="0.2">
      <c r="A17" s="57">
        <f>Tabel6[[#This Row],[Måned]]</f>
        <v>44228</v>
      </c>
      <c r="B17" s="23">
        <f>(Indeks!B17/Indeks!B$68*Indeks!B$2)/Indeks!$G17*100</f>
        <v>0.68868755452868224</v>
      </c>
      <c r="C17" s="23">
        <f>(Indeks!C17/Indeks!C$68*Indeks!C$2)/Indeks!$G17*100</f>
        <v>8.839975173613783E-2</v>
      </c>
      <c r="D17" s="23">
        <f>(Indeks!D17/Indeks!D$68*Indeks!D$2)/Indeks!$G17*100</f>
        <v>6.9976319871404735E-2</v>
      </c>
      <c r="E17" s="23">
        <f>(Indeks!E17/Indeks!E$68*Indeks!E$2)/Indeks!$G17*100</f>
        <v>0.15443915140446796</v>
      </c>
      <c r="F17" s="23">
        <f>(Indeks!F17/Indeks!F$68*Indeks!F$2)/Indeks!$G17*100</f>
        <v>-1.5027775406926361E-3</v>
      </c>
      <c r="G17" s="23">
        <f t="shared" si="0"/>
        <v>1</v>
      </c>
    </row>
    <row r="18" spans="1:7" x14ac:dyDescent="0.2">
      <c r="A18" s="57">
        <f>Tabel6[[#This Row],[Måned]]</f>
        <v>44256</v>
      </c>
      <c r="B18" s="23">
        <f>(Indeks!B18/Indeks!B$68*Indeks!B$2)/Indeks!$G18*100</f>
        <v>0.68621920420052351</v>
      </c>
      <c r="C18" s="23">
        <f>(Indeks!C18/Indeks!C$68*Indeks!C$2)/Indeks!$G18*100</f>
        <v>9.0048253816032514E-2</v>
      </c>
      <c r="D18" s="23">
        <f>(Indeks!D18/Indeks!D$68*Indeks!D$2)/Indeks!$G18*100</f>
        <v>6.9860380776280442E-2</v>
      </c>
      <c r="E18" s="23">
        <f>(Indeks!E18/Indeks!E$68*Indeks!E$2)/Indeks!$G18*100</f>
        <v>0.15546393443158085</v>
      </c>
      <c r="F18" s="23">
        <f>(Indeks!F18/Indeks!F$68*Indeks!F$2)/Indeks!$G18*100</f>
        <v>-1.5917732244171436E-3</v>
      </c>
      <c r="G18" s="23">
        <f t="shared" si="0"/>
        <v>1.0000000000000002</v>
      </c>
    </row>
    <row r="19" spans="1:7" x14ac:dyDescent="0.2">
      <c r="A19" s="57">
        <f>Tabel6[[#This Row],[Måned]]</f>
        <v>44287</v>
      </c>
      <c r="B19" s="23">
        <f>(Indeks!B19/Indeks!B$68*Indeks!B$2)/Indeks!$G19*100</f>
        <v>0.6850381916916003</v>
      </c>
      <c r="C19" s="23">
        <f>(Indeks!C19/Indeks!C$68*Indeks!C$2)/Indeks!$G19*100</f>
        <v>9.2872046414103543E-2</v>
      </c>
      <c r="D19" s="23">
        <f>(Indeks!D19/Indeks!D$68*Indeks!D$2)/Indeks!$G19*100</f>
        <v>6.950346363552988E-2</v>
      </c>
      <c r="E19" s="23">
        <f>(Indeks!E19/Indeks!E$68*Indeks!E$2)/Indeks!$G19*100</f>
        <v>0.15409129762229284</v>
      </c>
      <c r="F19" s="23">
        <f>(Indeks!F19/Indeks!F$68*Indeks!F$2)/Indeks!$G19*100</f>
        <v>-1.5049993635264291E-3</v>
      </c>
      <c r="G19" s="23">
        <f t="shared" si="0"/>
        <v>1.0000000000000002</v>
      </c>
    </row>
    <row r="20" spans="1:7" x14ac:dyDescent="0.2">
      <c r="A20" s="57">
        <f>Tabel6[[#This Row],[Måned]]</f>
        <v>44317</v>
      </c>
      <c r="B20" s="23">
        <f>(Indeks!B20/Indeks!B$68*Indeks!B$2)/Indeks!$G20*100</f>
        <v>0.68214140856383998</v>
      </c>
      <c r="C20" s="23">
        <f>(Indeks!C20/Indeks!C$68*Indeks!C$2)/Indeks!$G20*100</f>
        <v>9.5735018074503256E-2</v>
      </c>
      <c r="D20" s="23">
        <f>(Indeks!D20/Indeks!D$68*Indeks!D$2)/Indeks!$G20*100</f>
        <v>6.9275978102945196E-2</v>
      </c>
      <c r="E20" s="23">
        <f>(Indeks!E20/Indeks!E$68*Indeks!E$2)/Indeks!$G20*100</f>
        <v>0.15421700371738056</v>
      </c>
      <c r="F20" s="23">
        <f>(Indeks!F20/Indeks!F$68*Indeks!F$2)/Indeks!$G20*100</f>
        <v>-1.369408458668979E-3</v>
      </c>
      <c r="G20" s="23">
        <f t="shared" si="0"/>
        <v>1</v>
      </c>
    </row>
    <row r="21" spans="1:7" x14ac:dyDescent="0.2">
      <c r="A21" s="57">
        <f>Tabel6[[#This Row],[Måned]]</f>
        <v>44348</v>
      </c>
      <c r="B21" s="23">
        <f>(Indeks!B21/Indeks!B$68*Indeks!B$2)/Indeks!$G21*100</f>
        <v>0.68291283414719972</v>
      </c>
      <c r="C21" s="23">
        <f>(Indeks!C21/Indeks!C$68*Indeks!C$2)/Indeks!$G21*100</f>
        <v>9.3993367343923176E-2</v>
      </c>
      <c r="D21" s="23">
        <f>(Indeks!D21/Indeks!D$68*Indeks!D$2)/Indeks!$G21*100</f>
        <v>6.9620301620264766E-2</v>
      </c>
      <c r="E21" s="23">
        <f>(Indeks!E21/Indeks!E$68*Indeks!E$2)/Indeks!$G21*100</f>
        <v>0.15485831538122136</v>
      </c>
      <c r="F21" s="23">
        <f>(Indeks!F21/Indeks!F$68*Indeks!F$2)/Indeks!$G21*100</f>
        <v>-1.3848184926089099E-3</v>
      </c>
      <c r="G21" s="23">
        <f t="shared" si="0"/>
        <v>1.0000000000000002</v>
      </c>
    </row>
    <row r="22" spans="1:7" x14ac:dyDescent="0.2">
      <c r="A22" s="57">
        <f>Tabel6[[#This Row],[Måned]]</f>
        <v>44378</v>
      </c>
      <c r="B22" s="23">
        <f>(Indeks!B22/Indeks!B$68*Indeks!B$2)/Indeks!$G22*100</f>
        <v>0.68168277801238819</v>
      </c>
      <c r="C22" s="23">
        <f>(Indeks!C22/Indeks!C$68*Indeks!C$2)/Indeks!$G22*100</f>
        <v>9.5584001581980549E-2</v>
      </c>
      <c r="D22" s="23">
        <f>(Indeks!D22/Indeks!D$68*Indeks!D$2)/Indeks!$G22*100</f>
        <v>6.9500710783760203E-2</v>
      </c>
      <c r="E22" s="23">
        <f>(Indeks!E22/Indeks!E$68*Indeks!E$2)/Indeks!$G22*100</f>
        <v>0.15460770987148753</v>
      </c>
      <c r="F22" s="23">
        <f>(Indeks!F22/Indeks!F$68*Indeks!F$2)/Indeks!$G22*100</f>
        <v>-1.3752002496164864E-3</v>
      </c>
      <c r="G22" s="23">
        <f t="shared" si="0"/>
        <v>0.99999999999999989</v>
      </c>
    </row>
    <row r="23" spans="1:7" x14ac:dyDescent="0.2">
      <c r="A23" s="57">
        <f>Tabel6[[#This Row],[Måned]]</f>
        <v>44409</v>
      </c>
      <c r="B23" s="23">
        <f>(Indeks!B23/Indeks!B$68*Indeks!B$2)/Indeks!$G23*100</f>
        <v>0.67982118336743036</v>
      </c>
      <c r="C23" s="23">
        <f>(Indeks!C23/Indeks!C$68*Indeks!C$2)/Indeks!$G23*100</f>
        <v>9.7686352531070442E-2</v>
      </c>
      <c r="D23" s="23">
        <f>(Indeks!D23/Indeks!D$68*Indeks!D$2)/Indeks!$G23*100</f>
        <v>6.9376985923082973E-2</v>
      </c>
      <c r="E23" s="23">
        <f>(Indeks!E23/Indeks!E$68*Indeks!E$2)/Indeks!$G23*100</f>
        <v>0.15449479347765688</v>
      </c>
      <c r="F23" s="23">
        <f>(Indeks!F23/Indeks!F$68*Indeks!F$2)/Indeks!$G23*100</f>
        <v>-1.3793152992405719E-3</v>
      </c>
      <c r="G23" s="23">
        <f t="shared" si="0"/>
        <v>1.0000000000000002</v>
      </c>
    </row>
    <row r="24" spans="1:7" x14ac:dyDescent="0.2">
      <c r="A24" s="57">
        <f>Tabel6[[#This Row],[Måned]]</f>
        <v>44440</v>
      </c>
      <c r="B24" s="23" t="e">
        <f>(Indeks!B24/Indeks!B$68*Indeks!B$2)/Indeks!$G24*100</f>
        <v>#DIV/0!</v>
      </c>
      <c r="C24" s="23" t="e">
        <f>(Indeks!C24/Indeks!C$68*Indeks!C$2)/Indeks!$G24*100</f>
        <v>#DIV/0!</v>
      </c>
      <c r="D24" s="23" t="e">
        <f>(Indeks!D24/Indeks!D$68*Indeks!D$2)/Indeks!$G24*100</f>
        <v>#DIV/0!</v>
      </c>
      <c r="E24" s="23" t="e">
        <f>(Indeks!E24/Indeks!E$68*Indeks!E$2)/Indeks!$G24*100</f>
        <v>#DIV/0!</v>
      </c>
      <c r="F24" s="23" t="e">
        <f>(Indeks!F24/Indeks!F$68*Indeks!F$2)/Indeks!$G24*100</f>
        <v>#DIV/0!</v>
      </c>
      <c r="G24" s="23" t="e">
        <f t="shared" si="0"/>
        <v>#DIV/0!</v>
      </c>
    </row>
    <row r="25" spans="1:7" x14ac:dyDescent="0.2">
      <c r="A25" s="57">
        <f>Tabel6[[#This Row],[Måned]]</f>
        <v>44470</v>
      </c>
      <c r="B25" s="23" t="e">
        <f>(Indeks!B25/Indeks!B$68*Indeks!B$2)/Indeks!$G25*100</f>
        <v>#DIV/0!</v>
      </c>
      <c r="C25" s="23" t="e">
        <f>(Indeks!C25/Indeks!C$68*Indeks!C$2)/Indeks!$G25*100</f>
        <v>#DIV/0!</v>
      </c>
      <c r="D25" s="23" t="e">
        <f>(Indeks!D25/Indeks!D$68*Indeks!D$2)/Indeks!$G25*100</f>
        <v>#DIV/0!</v>
      </c>
      <c r="E25" s="23" t="e">
        <f>(Indeks!E25/Indeks!E$68*Indeks!E$2)/Indeks!$G25*100</f>
        <v>#DIV/0!</v>
      </c>
      <c r="F25" s="23" t="e">
        <f>(Indeks!F25/Indeks!F$68*Indeks!F$2)/Indeks!$G25*100</f>
        <v>#DIV/0!</v>
      </c>
      <c r="G25" s="23" t="e">
        <f t="shared" si="0"/>
        <v>#DIV/0!</v>
      </c>
    </row>
    <row r="26" spans="1:7" x14ac:dyDescent="0.2">
      <c r="A26" s="57">
        <f>Tabel6[[#This Row],[Måned]]</f>
        <v>44501</v>
      </c>
      <c r="B26" s="23">
        <f>(Indeks!B26/Indeks!B$68*Indeks!B$2)/Indeks!$G26*100</f>
        <v>0.68097530874499757</v>
      </c>
      <c r="C26" s="23">
        <f>(Indeks!C26/Indeks!C$68*Indeks!C$2)/Indeks!$G26*100</f>
        <v>9.9612297624485521E-2</v>
      </c>
      <c r="D26" s="23">
        <f>(Indeks!D26/Indeks!D$68*Indeks!D$2)/Indeks!$G26*100</f>
        <v>6.8403030046233201E-2</v>
      </c>
      <c r="E26" s="23">
        <f>(Indeks!E26/Indeks!E$68*Indeks!E$2)/Indeks!$G26*100</f>
        <v>0.15238470333436999</v>
      </c>
      <c r="F26" s="23">
        <f>(Indeks!F26/Indeks!F$68*Indeks!F$2)/Indeks!$G26*100</f>
        <v>-1.3753397500861097E-3</v>
      </c>
      <c r="G26" s="23">
        <f t="shared" si="0"/>
        <v>1</v>
      </c>
    </row>
    <row r="27" spans="1:7" x14ac:dyDescent="0.2">
      <c r="A27" s="57">
        <f>Tabel6[[#This Row],[Måned]]</f>
        <v>44531</v>
      </c>
      <c r="B27" s="23">
        <f>(Indeks!B27/Indeks!B$68*Indeks!B$2)/Indeks!$G27*100</f>
        <v>0.67417672436683074</v>
      </c>
      <c r="C27" s="23">
        <f>(Indeks!C27/Indeks!C$68*Indeks!C$2)/Indeks!$G27*100</f>
        <v>0.10760618989895938</v>
      </c>
      <c r="D27" s="23">
        <f>(Indeks!D27/Indeks!D$68*Indeks!D$2)/Indeks!$G27*100</f>
        <v>6.8360198391168289E-2</v>
      </c>
      <c r="E27" s="23">
        <f>(Indeks!E27/Indeks!E$68*Indeks!E$2)/Indeks!$G27*100</f>
        <v>0.15161242883497986</v>
      </c>
      <c r="F27" s="23">
        <f>(Indeks!F27/Indeks!F$68*Indeks!F$2)/Indeks!$G27*100</f>
        <v>-1.7555414919383032E-3</v>
      </c>
      <c r="G27" s="23">
        <f t="shared" si="0"/>
        <v>1</v>
      </c>
    </row>
    <row r="28" spans="1:7" x14ac:dyDescent="0.2">
      <c r="A28" s="57">
        <f>Tabel6[[#This Row],[Måned]]</f>
        <v>44562</v>
      </c>
      <c r="B28" s="23">
        <f>(Indeks!B28/Indeks!B$68*Indeks!B$2)/Indeks!$G28*100</f>
        <v>0.67126318728364631</v>
      </c>
      <c r="C28" s="23">
        <f>(Indeks!C28/Indeks!C$68*Indeks!C$2)/Indeks!$G28*100</f>
        <v>0.1090664705539405</v>
      </c>
      <c r="D28" s="23">
        <f>(Indeks!D28/Indeks!D$68*Indeks!D$2)/Indeks!$G28*100</f>
        <v>6.8993202761699943E-2</v>
      </c>
      <c r="E28" s="23">
        <f>(Indeks!E28/Indeks!E$68*Indeks!E$2)/Indeks!$G28*100</f>
        <v>0.15243693981842843</v>
      </c>
      <c r="F28" s="23">
        <f>(Indeks!F28/Indeks!F$68*Indeks!F$2)/Indeks!$G28*100</f>
        <v>-1.7598004177150118E-3</v>
      </c>
      <c r="G28" s="23">
        <f t="shared" si="0"/>
        <v>1</v>
      </c>
    </row>
    <row r="29" spans="1:7" x14ac:dyDescent="0.2">
      <c r="A29" s="57">
        <f>Tabel6[[#This Row],[Måned]]</f>
        <v>44593</v>
      </c>
      <c r="B29" s="23">
        <f>(Indeks!B29/Indeks!B$68*Indeks!B$2)/Indeks!$G29*100</f>
        <v>0.67343378777136609</v>
      </c>
      <c r="C29" s="23">
        <f>(Indeks!C29/Indeks!C$68*Indeks!C$2)/Indeks!$G29*100</f>
        <v>0.10573759657247085</v>
      </c>
      <c r="D29" s="23">
        <f>(Indeks!D29/Indeks!D$68*Indeks!D$2)/Indeks!$G29*100</f>
        <v>6.8893160923887364E-2</v>
      </c>
      <c r="E29" s="23">
        <f>(Indeks!E29/Indeks!E$68*Indeks!E$2)/Indeks!$G29*100</f>
        <v>0.15368619045770698</v>
      </c>
      <c r="F29" s="23">
        <f>(Indeks!F29/Indeks!F$68*Indeks!F$2)/Indeks!$G29*100</f>
        <v>-1.7507357254311488E-3</v>
      </c>
      <c r="G29" s="23">
        <f t="shared" si="0"/>
        <v>1</v>
      </c>
    </row>
    <row r="30" spans="1:7" x14ac:dyDescent="0.2">
      <c r="A30" s="57">
        <f>Tabel6[[#This Row],[Måned]]</f>
        <v>44621</v>
      </c>
      <c r="B30" s="23">
        <f>(Indeks!B30/Indeks!B$68*Indeks!B$2)/Indeks!$G30*100</f>
        <v>0.66775186340801373</v>
      </c>
      <c r="C30" s="23">
        <f>(Indeks!C30/Indeks!C$68*Indeks!C$2)/Indeks!$G30*100</f>
        <v>0.10841105748555782</v>
      </c>
      <c r="D30" s="23">
        <f>(Indeks!D30/Indeks!D$68*Indeks!D$2)/Indeks!$G30*100</f>
        <v>6.927312936197931E-2</v>
      </c>
      <c r="E30" s="23">
        <f>(Indeks!E30/Indeks!E$68*Indeks!E$2)/Indeks!$G30*100</f>
        <v>0.15643922379478978</v>
      </c>
      <c r="F30" s="23">
        <f>(Indeks!F30/Indeks!F$68*Indeks!F$2)/Indeks!$G30*100</f>
        <v>-1.8752740503404101E-3</v>
      </c>
      <c r="G30" s="23">
        <f t="shared" si="0"/>
        <v>1</v>
      </c>
    </row>
    <row r="31" spans="1:7" x14ac:dyDescent="0.2">
      <c r="A31" s="57">
        <f>Tabel6[[#This Row],[Måned]]</f>
        <v>44652</v>
      </c>
      <c r="B31" s="23" t="e">
        <f>(Indeks!B31/Indeks!B$68*Indeks!B$2)/Indeks!$G31*100</f>
        <v>#DIV/0!</v>
      </c>
      <c r="C31" s="23" t="e">
        <f>(Indeks!C31/Indeks!C$68*Indeks!C$2)/Indeks!$G31*100</f>
        <v>#DIV/0!</v>
      </c>
      <c r="D31" s="23" t="e">
        <f>(Indeks!D31/Indeks!D$68*Indeks!D$2)/Indeks!$G31*100</f>
        <v>#DIV/0!</v>
      </c>
      <c r="E31" s="23" t="e">
        <f>(Indeks!E31/Indeks!E$68*Indeks!E$2)/Indeks!$G31*100</f>
        <v>#DIV/0!</v>
      </c>
      <c r="F31" s="23" t="e">
        <f>(Indeks!F31/Indeks!F$68*Indeks!F$2)/Indeks!$G31*100</f>
        <v>#DIV/0!</v>
      </c>
      <c r="G31" s="23" t="e">
        <f t="shared" si="0"/>
        <v>#DIV/0!</v>
      </c>
    </row>
    <row r="32" spans="1:7" x14ac:dyDescent="0.2">
      <c r="A32" s="57">
        <f>Tabel6[[#This Row],[Måned]]</f>
        <v>44682</v>
      </c>
      <c r="B32" s="23">
        <f>(Indeks!B32/Indeks!B$68*Indeks!B$2)/Indeks!$G32*100</f>
        <v>0.65208323399554513</v>
      </c>
      <c r="C32" s="23">
        <f>(Indeks!C32/Indeks!C$68*Indeks!C$2)/Indeks!$G32*100</f>
        <v>0.12873342678339636</v>
      </c>
      <c r="D32" s="23">
        <f>(Indeks!D32/Indeks!D$68*Indeks!D$2)/Indeks!$G32*100</f>
        <v>6.8282388352792184E-2</v>
      </c>
      <c r="E32" s="23">
        <f>(Indeks!E32/Indeks!E$68*Indeks!E$2)/Indeks!$G32*100</f>
        <v>0.1524033538836129</v>
      </c>
      <c r="F32" s="23">
        <f>(Indeks!F32/Indeks!F$68*Indeks!F$2)/Indeks!$G32*100</f>
        <v>-1.5024030153464245E-3</v>
      </c>
      <c r="G32" s="23">
        <f t="shared" si="0"/>
        <v>1.0000000000000002</v>
      </c>
    </row>
    <row r="33" spans="1:7" x14ac:dyDescent="0.2">
      <c r="A33" s="57">
        <f>Tabel6[[#This Row],[Måned]]</f>
        <v>44713</v>
      </c>
      <c r="B33" s="23">
        <f>(Indeks!B33/Indeks!B$68*Indeks!B$2)/Indeks!$G33*100</f>
        <v>0.64997600394537725</v>
      </c>
      <c r="C33" s="23">
        <f>(Indeks!C33/Indeks!C$68*Indeks!C$2)/Indeks!$G33*100</f>
        <v>0.12733288752293201</v>
      </c>
      <c r="D33" s="23">
        <f>(Indeks!D33/Indeks!D$68*Indeks!D$2)/Indeks!$G33*100</f>
        <v>6.9176482230802624E-2</v>
      </c>
      <c r="E33" s="23">
        <f>(Indeks!E33/Indeks!E$68*Indeks!E$2)/Indeks!$G33*100</f>
        <v>0.15480991920891954</v>
      </c>
      <c r="F33" s="23">
        <f>(Indeks!F33/Indeks!F$68*Indeks!F$2)/Indeks!$G33*100</f>
        <v>-1.29529290803142E-3</v>
      </c>
      <c r="G33" s="23">
        <f t="shared" si="0"/>
        <v>1</v>
      </c>
    </row>
    <row r="34" spans="1:7" x14ac:dyDescent="0.2">
      <c r="A34" s="57">
        <f>Tabel6[[#This Row],[Måned]]</f>
        <v>44743</v>
      </c>
      <c r="B34" s="23">
        <f>(Indeks!B34/Indeks!B$68*Indeks!B$2)/Indeks!$G34*100</f>
        <v>0.64625751019918032</v>
      </c>
      <c r="C34" s="23">
        <f>(Indeks!C34/Indeks!C$68*Indeks!C$2)/Indeks!$G34*100</f>
        <v>0.13225811200726761</v>
      </c>
      <c r="D34" s="23">
        <f>(Indeks!D34/Indeks!D$68*Indeks!D$2)/Indeks!$G34*100</f>
        <v>6.9026373975935404E-2</v>
      </c>
      <c r="E34" s="23">
        <f>(Indeks!E34/Indeks!E$68*Indeks!E$2)/Indeks!$G34*100</f>
        <v>0.15339003716347094</v>
      </c>
      <c r="F34" s="23">
        <f>(Indeks!F34/Indeks!F$68*Indeks!F$2)/Indeks!$G34*100</f>
        <v>-9.3203334585410585E-4</v>
      </c>
      <c r="G34" s="23">
        <f t="shared" si="0"/>
        <v>1.0000000000000002</v>
      </c>
    </row>
    <row r="35" spans="1:7" x14ac:dyDescent="0.2">
      <c r="A35" s="57">
        <f>Tabel6[[#This Row],[Måned]]</f>
        <v>44774</v>
      </c>
      <c r="B35" s="23">
        <f>(Indeks!B35/Indeks!B$68*Indeks!B$2)/Indeks!$G35*100</f>
        <v>0.63601781611980102</v>
      </c>
      <c r="C35" s="23">
        <f>(Indeks!C35/Indeks!C$68*Indeks!C$2)/Indeks!$G35*100</f>
        <v>0.14389747695468733</v>
      </c>
      <c r="D35" s="23">
        <f>(Indeks!D35/Indeks!D$68*Indeks!D$2)/Indeks!$G35*100</f>
        <v>6.8475175430062735E-2</v>
      </c>
      <c r="E35" s="23">
        <f>(Indeks!E35/Indeks!E$68*Indeks!E$2)/Indeks!$G35*100</f>
        <v>0.15152396790281242</v>
      </c>
      <c r="F35" s="23">
        <f>(Indeks!F35/Indeks!F$68*Indeks!F$2)/Indeks!$G35*100</f>
        <v>8.5563592636685095E-5</v>
      </c>
      <c r="G35" s="23">
        <f t="shared" si="0"/>
        <v>1.0000000000000002</v>
      </c>
    </row>
    <row r="36" spans="1:7" x14ac:dyDescent="0.2">
      <c r="A36" s="57">
        <f>Tabel6[[#This Row],[Måned]]</f>
        <v>44805</v>
      </c>
      <c r="B36" s="23">
        <f>(Indeks!B36/Indeks!B$68*Indeks!B$2)/Indeks!$G36*100</f>
        <v>0.63772753554271178</v>
      </c>
      <c r="C36" s="23">
        <f>(Indeks!C36/Indeks!C$68*Indeks!C$2)/Indeks!$G36*100</f>
        <v>0.13779870964895366</v>
      </c>
      <c r="D36" s="23">
        <f>(Indeks!D36/Indeks!D$68*Indeks!D$2)/Indeks!$G36*100</f>
        <v>6.9444961071860212E-2</v>
      </c>
      <c r="E36" s="23">
        <f>(Indeks!E36/Indeks!E$68*Indeks!E$2)/Indeks!$G36*100</f>
        <v>0.15334591924547294</v>
      </c>
      <c r="F36" s="23">
        <f>(Indeks!F36/Indeks!F$68*Indeks!F$2)/Indeks!$G36*100</f>
        <v>1.6828744910013611E-3</v>
      </c>
      <c r="G36" s="23">
        <f t="shared" si="0"/>
        <v>1</v>
      </c>
    </row>
    <row r="37" spans="1:7" x14ac:dyDescent="0.2">
      <c r="A37" s="57">
        <f>Tabel6[[#This Row],[Måned]]</f>
        <v>44835</v>
      </c>
      <c r="B37" s="23">
        <f>(Indeks!B37/Indeks!B$68*Indeks!B$2)/Indeks!$G37*100</f>
        <v>0.64725197954497127</v>
      </c>
      <c r="C37" s="23">
        <f>(Indeks!C37/Indeks!C$68*Indeks!C$2)/Indeks!$G37*100</f>
        <v>0.1268175378123077</v>
      </c>
      <c r="D37" s="23">
        <f>(Indeks!D37/Indeks!D$68*Indeks!D$2)/Indeks!$G37*100</f>
        <v>6.883019506099558E-2</v>
      </c>
      <c r="E37" s="23">
        <f>(Indeks!E37/Indeks!E$68*Indeks!E$2)/Indeks!$G37*100</f>
        <v>0.15296988957598334</v>
      </c>
      <c r="F37" s="23">
        <f>(Indeks!F37/Indeks!F$68*Indeks!F$2)/Indeks!$G37*100</f>
        <v>4.1303980057420409E-3</v>
      </c>
      <c r="G37" s="23">
        <f t="shared" si="0"/>
        <v>0.99999999999999978</v>
      </c>
    </row>
    <row r="38" spans="1:7" x14ac:dyDescent="0.2">
      <c r="A38" s="57">
        <f>Tabel6[[#This Row],[Måned]]</f>
        <v>44866</v>
      </c>
      <c r="B38" s="23">
        <f>(Indeks!B38/Indeks!B$68*Indeks!B$2)/Indeks!$G38*100</f>
        <v>0.6435335685639022</v>
      </c>
      <c r="C38" s="23">
        <f>(Indeks!C38/Indeks!C$68*Indeks!C$2)/Indeks!$G38*100</f>
        <v>0.12695692785472731</v>
      </c>
      <c r="D38" s="23">
        <f>(Indeks!D38/Indeks!D$68*Indeks!D$2)/Indeks!$G38*100</f>
        <v>6.9328175404251416E-2</v>
      </c>
      <c r="E38" s="23">
        <f>(Indeks!E38/Indeks!E$68*Indeks!E$2)/Indeks!$G38*100</f>
        <v>0.15223049498035413</v>
      </c>
      <c r="F38" s="23">
        <f>(Indeks!F38/Indeks!F$68*Indeks!F$2)/Indeks!$G38*100</f>
        <v>7.9508331967650132E-3</v>
      </c>
      <c r="G38" s="23">
        <f t="shared" si="0"/>
        <v>1</v>
      </c>
    </row>
    <row r="39" spans="1:7" x14ac:dyDescent="0.2">
      <c r="A39" s="57">
        <f>Tabel6[[#This Row],[Måned]]</f>
        <v>44896</v>
      </c>
      <c r="B39" s="23">
        <f>(Indeks!B39/Indeks!B$68*Indeks!B$2)/Indeks!$G39*100</f>
        <v>0.63285586031970187</v>
      </c>
      <c r="C39" s="23">
        <f>(Indeks!C39/Indeks!C$68*Indeks!C$2)/Indeks!$G39*100</f>
        <v>0.13548093966060068</v>
      </c>
      <c r="D39" s="23">
        <f>(Indeks!D39/Indeks!D$68*Indeks!D$2)/Indeks!$G39*100</f>
        <v>6.8880725394843884E-2</v>
      </c>
      <c r="E39" s="23">
        <f>(Indeks!E39/Indeks!E$68*Indeks!E$2)/Indeks!$G39*100</f>
        <v>0.15230939052144407</v>
      </c>
      <c r="F39" s="23">
        <f>(Indeks!F39/Indeks!F$68*Indeks!F$2)/Indeks!$G39*100</f>
        <v>1.0473084103409424E-2</v>
      </c>
      <c r="G39" s="23">
        <f t="shared" si="0"/>
        <v>1</v>
      </c>
    </row>
    <row r="40" spans="1:7" x14ac:dyDescent="0.2">
      <c r="A40" s="57">
        <f>Tabel6[[#This Row],[Måned]]</f>
        <v>44927</v>
      </c>
      <c r="B40" s="23">
        <f>(Indeks!B40/Indeks!B$68*Indeks!B$2)/Indeks!$G40*100</f>
        <v>0.63585884145724991</v>
      </c>
      <c r="C40" s="23">
        <f>(Indeks!C40/Indeks!C$68*Indeks!C$2)/Indeks!$G40*100</f>
        <v>0.12719000708419026</v>
      </c>
      <c r="D40" s="23">
        <f>(Indeks!D40/Indeks!D$68*Indeks!D$2)/Indeks!$G40*100</f>
        <v>6.9402258590959096E-2</v>
      </c>
      <c r="E40" s="23">
        <f>(Indeks!E40/Indeks!E$68*Indeks!E$2)/Indeks!$G40*100</f>
        <v>0.1551966975146627</v>
      </c>
      <c r="F40" s="23">
        <f>(Indeks!F40/Indeks!F$68*Indeks!F$2)/Indeks!$G40*100</f>
        <v>1.2352195352938257E-2</v>
      </c>
      <c r="G40" s="23">
        <f t="shared" si="0"/>
        <v>1.0000000000000002</v>
      </c>
    </row>
    <row r="41" spans="1:7" x14ac:dyDescent="0.2">
      <c r="A41" s="57">
        <f>Tabel6[[#This Row],[Måned]]</f>
        <v>44958</v>
      </c>
      <c r="B41" s="23">
        <f>(Indeks!B41/Indeks!B$68*Indeks!B$2)/Indeks!$G41*100</f>
        <v>0.64354123992577383</v>
      </c>
      <c r="C41" s="23">
        <f>(Indeks!C41/Indeks!C$68*Indeks!C$2)/Indeks!$G41*100</f>
        <v>0.11547894930447766</v>
      </c>
      <c r="D41" s="23">
        <f>(Indeks!D41/Indeks!D$68*Indeks!D$2)/Indeks!$G41*100</f>
        <v>6.9819085842495021E-2</v>
      </c>
      <c r="E41" s="23">
        <f>(Indeks!E41/Indeks!E$68*Indeks!E$2)/Indeks!$G41*100</f>
        <v>0.15721277028556155</v>
      </c>
      <c r="F41" s="23">
        <f>(Indeks!F41/Indeks!F$68*Indeks!F$2)/Indeks!$G41*100</f>
        <v>1.3947954641691896E-2</v>
      </c>
      <c r="G41" s="23">
        <f t="shared" si="0"/>
        <v>0.99999999999999989</v>
      </c>
    </row>
    <row r="42" spans="1:7" x14ac:dyDescent="0.2">
      <c r="A42" s="57">
        <f>Tabel6[[#This Row],[Måned]]</f>
        <v>44986</v>
      </c>
      <c r="B42" s="23">
        <f>(Indeks!B42/Indeks!B$68*Indeks!B$2)/Indeks!$G42*100</f>
        <v>0.63779993501680066</v>
      </c>
      <c r="C42" s="23">
        <f>(Indeks!C42/Indeks!C$68*Indeks!C$2)/Indeks!$G42*100</f>
        <v>0.11927343364079263</v>
      </c>
      <c r="D42" s="23">
        <f>(Indeks!D42/Indeks!D$68*Indeks!D$2)/Indeks!$G42*100</f>
        <v>6.949471692960299E-2</v>
      </c>
      <c r="E42" s="23">
        <f>(Indeks!E42/Indeks!E$68*Indeks!E$2)/Indeks!$G42*100</f>
        <v>0.15790630980335593</v>
      </c>
      <c r="F42" s="23">
        <f>(Indeks!F42/Indeks!F$68*Indeks!F$2)/Indeks!$G42*100</f>
        <v>1.5525604609447784E-2</v>
      </c>
      <c r="G42" s="23">
        <f t="shared" si="0"/>
        <v>0.99999999999999989</v>
      </c>
    </row>
    <row r="43" spans="1:7" x14ac:dyDescent="0.2">
      <c r="A43" s="57">
        <f>Tabel6[[#This Row],[Måned]]</f>
        <v>45017</v>
      </c>
      <c r="B43" s="23">
        <f>(Indeks!B43/Indeks!B$68*Indeks!B$2)/Indeks!$G43*100</f>
        <v>0.64325075622115813</v>
      </c>
      <c r="C43" s="23">
        <f>(Indeks!C43/Indeks!C$68*Indeks!C$2)/Indeks!$G43*100</f>
        <v>0.11351317889304385</v>
      </c>
      <c r="D43" s="23">
        <f>(Indeks!D43/Indeks!D$68*Indeks!D$2)/Indeks!$G43*100</f>
        <v>6.9770888122238819E-2</v>
      </c>
      <c r="E43" s="23">
        <f>(Indeks!E43/Indeks!E$68*Indeks!E$2)/Indeks!$G43*100</f>
        <v>0.15663273510484529</v>
      </c>
      <c r="F43" s="23">
        <f>(Indeks!F43/Indeks!F$68*Indeks!F$2)/Indeks!$G43*100</f>
        <v>1.6832441658713868E-2</v>
      </c>
      <c r="G43" s="23">
        <f t="shared" si="0"/>
        <v>1</v>
      </c>
    </row>
    <row r="44" spans="1:7" x14ac:dyDescent="0.2">
      <c r="A44" s="57">
        <f>Tabel6[[#This Row],[Måned]]</f>
        <v>45047</v>
      </c>
      <c r="B44" s="23">
        <f>(Indeks!B44/Indeks!B$68*Indeks!B$2)/Indeks!$G44*100</f>
        <v>0.6436765227062089</v>
      </c>
      <c r="C44" s="23">
        <f>(Indeks!C44/Indeks!C$68*Indeks!C$2)/Indeks!$G44*100</f>
        <v>0.11106937610680104</v>
      </c>
      <c r="D44" s="23">
        <f>(Indeks!D44/Indeks!D$68*Indeks!D$2)/Indeks!$G44*100</f>
        <v>6.9698231779118131E-2</v>
      </c>
      <c r="E44" s="23">
        <f>(Indeks!E44/Indeks!E$68*Indeks!E$2)/Indeks!$G44*100</f>
        <v>0.15743178007566191</v>
      </c>
      <c r="F44" s="23">
        <f>(Indeks!F44/Indeks!F$68*Indeks!F$2)/Indeks!$G44*100</f>
        <v>1.8124089332210082E-2</v>
      </c>
      <c r="G44" s="23">
        <f t="shared" si="0"/>
        <v>1</v>
      </c>
    </row>
    <row r="45" spans="1:7" x14ac:dyDescent="0.2">
      <c r="A45" s="57">
        <f>Tabel6[[#This Row],[Måned]]</f>
        <v>45078</v>
      </c>
      <c r="B45" s="23">
        <f>(Indeks!B45/Indeks!B$68*Indeks!B$2)/Indeks!$G45*100</f>
        <v>0.64547128242194418</v>
      </c>
      <c r="C45" s="23">
        <f>(Indeks!C45/Indeks!C$68*Indeks!C$2)/Indeks!$G45*100</f>
        <v>0.10703757565103025</v>
      </c>
      <c r="D45" s="23">
        <f>(Indeks!D45/Indeks!D$68*Indeks!D$2)/Indeks!$G45*100</f>
        <v>7.0071324354736703E-2</v>
      </c>
      <c r="E45" s="23">
        <f>(Indeks!E45/Indeks!E$68*Indeks!E$2)/Indeks!$G45*100</f>
        <v>0.15801020803402227</v>
      </c>
      <c r="F45" s="23">
        <f>(Indeks!F45/Indeks!F$68*Indeks!F$2)/Indeks!$G45*100</f>
        <v>1.9409609538266589E-2</v>
      </c>
      <c r="G45" s="23">
        <f t="shared" si="0"/>
        <v>1</v>
      </c>
    </row>
    <row r="46" spans="1:7" x14ac:dyDescent="0.2">
      <c r="A46" s="57">
        <f>Tabel6[[#This Row],[Måned]]</f>
        <v>45108</v>
      </c>
      <c r="B46" s="23">
        <f>(Indeks!B46/Indeks!B$68*Indeks!B$2)/Indeks!$G46*100</f>
        <v>0.65183161380696553</v>
      </c>
      <c r="C46" s="23">
        <f>(Indeks!C46/Indeks!C$68*Indeks!C$2)/Indeks!$G46*100</f>
        <v>0.10107917132625656</v>
      </c>
      <c r="D46" s="23">
        <f>(Indeks!D46/Indeks!D$68*Indeks!D$2)/Indeks!$G46*100</f>
        <v>6.9199912791628113E-2</v>
      </c>
      <c r="E46" s="23">
        <f>(Indeks!E46/Indeks!E$68*Indeks!E$2)/Indeks!$G46*100</f>
        <v>0.15777864875409181</v>
      </c>
      <c r="F46" s="23">
        <f>(Indeks!F46/Indeks!F$68*Indeks!F$2)/Indeks!$G46*100</f>
        <v>2.0110653321058075E-2</v>
      </c>
      <c r="G46" s="23">
        <f t="shared" si="0"/>
        <v>1</v>
      </c>
    </row>
    <row r="47" spans="1:7" x14ac:dyDescent="0.2">
      <c r="A47" s="57">
        <f>Tabel6[[#This Row],[Måned]]</f>
        <v>45139</v>
      </c>
      <c r="B47" s="23">
        <f>(Indeks!B47/Indeks!B$68*Indeks!B$2)/Indeks!$G47*100</f>
        <v>0.64890435083089226</v>
      </c>
      <c r="C47" s="23">
        <f>(Indeks!C47/Indeks!C$68*Indeks!C$2)/Indeks!$G47*100</f>
        <v>0.10306416525447393</v>
      </c>
      <c r="D47" s="23">
        <f>(Indeks!D47/Indeks!D$68*Indeks!D$2)/Indeks!$G47*100</f>
        <v>6.9126696744609861E-2</v>
      </c>
      <c r="E47" s="23">
        <f>(Indeks!E47/Indeks!E$68*Indeks!E$2)/Indeks!$G47*100</f>
        <v>0.15790409263590829</v>
      </c>
      <c r="F47" s="23">
        <f>(Indeks!F47/Indeks!F$68*Indeks!F$2)/Indeks!$G47*100</f>
        <v>2.1000694534115506E-2</v>
      </c>
      <c r="G47" s="23">
        <f t="shared" si="0"/>
        <v>0.99999999999999978</v>
      </c>
    </row>
    <row r="48" spans="1:7" x14ac:dyDescent="0.2">
      <c r="A48" s="57">
        <f>Tabel6[[#This Row],[Måned]]</f>
        <v>45170</v>
      </c>
      <c r="B48" s="23">
        <f>(Indeks!B48/Indeks!B$68*Indeks!B$2)/Indeks!$G48*100</f>
        <v>0.64570786148619319</v>
      </c>
      <c r="C48" s="23">
        <f>(Indeks!C48/Indeks!C$68*Indeks!C$2)/Indeks!$G48*100</f>
        <v>0.10365249669759941</v>
      </c>
      <c r="D48" s="23">
        <f>(Indeks!D48/Indeks!D$68*Indeks!D$2)/Indeks!$G48*100</f>
        <v>7.0027167858072698E-2</v>
      </c>
      <c r="E48" s="23">
        <f>(Indeks!E48/Indeks!E$68*Indeks!E$2)/Indeks!$G48*100</f>
        <v>0.15878604479802197</v>
      </c>
      <c r="F48" s="23">
        <f>(Indeks!F48/Indeks!F$68*Indeks!F$2)/Indeks!$G48*100</f>
        <v>2.1826429160112813E-2</v>
      </c>
      <c r="G48" s="23">
        <f t="shared" si="0"/>
        <v>1.0000000000000002</v>
      </c>
    </row>
    <row r="49" spans="1:7" x14ac:dyDescent="0.2">
      <c r="A49" s="57">
        <f>Tabel6[[#This Row],[Måned]]</f>
        <v>45200</v>
      </c>
      <c r="B49" s="23">
        <f>(Indeks!B49/Indeks!B$68*Indeks!B$2)/Indeks!$G49*100</f>
        <v>0.64492736953591234</v>
      </c>
      <c r="C49" s="23">
        <f>(Indeks!C49/Indeks!C$68*Indeks!C$2)/Indeks!$G49*100</f>
        <v>0.11081133539009333</v>
      </c>
      <c r="D49" s="23">
        <f>(Indeks!D49/Indeks!D$68*Indeks!D$2)/Indeks!$G49*100</f>
        <v>6.7896764431693249E-2</v>
      </c>
      <c r="E49" s="23">
        <f>(Indeks!E49/Indeks!E$68*Indeks!E$2)/Indeks!$G49*100</f>
        <v>0.15459674068987012</v>
      </c>
      <c r="F49" s="23">
        <f>(Indeks!F49/Indeks!F$68*Indeks!F$2)/Indeks!$G49*100</f>
        <v>2.176778995243096E-2</v>
      </c>
      <c r="G49" s="23">
        <f t="shared" si="0"/>
        <v>1</v>
      </c>
    </row>
    <row r="50" spans="1:7" x14ac:dyDescent="0.2">
      <c r="A50" s="57">
        <f>Tabel6[[#This Row],[Måned]]</f>
        <v>45231</v>
      </c>
      <c r="B50" s="23">
        <f>(Indeks!B50/Indeks!B$68*Indeks!B$2)/Indeks!$G50*100</f>
        <v>0.64229700517180066</v>
      </c>
      <c r="C50" s="23">
        <f>(Indeks!C50/Indeks!C$68*Indeks!C$2)/Indeks!$G50*100</f>
        <v>0.11439321238529657</v>
      </c>
      <c r="D50" s="23">
        <f>(Indeks!D50/Indeks!D$68*Indeks!D$2)/Indeks!$G50*100</f>
        <v>6.7447491476304272E-2</v>
      </c>
      <c r="E50" s="23">
        <f>(Indeks!E50/Indeks!E$68*Indeks!E$2)/Indeks!$G50*100</f>
        <v>0.15356280623002538</v>
      </c>
      <c r="F50" s="23">
        <f>(Indeks!F50/Indeks!F$68*Indeks!F$2)/Indeks!$G50*100</f>
        <v>2.2299484736573182E-2</v>
      </c>
      <c r="G50" s="23">
        <f t="shared" si="0"/>
        <v>1</v>
      </c>
    </row>
    <row r="51" spans="1:7" x14ac:dyDescent="0.2">
      <c r="A51" s="57">
        <f>Tabel6[[#This Row],[Måned]]</f>
        <v>45261</v>
      </c>
      <c r="B51" s="23">
        <f>(Indeks!B51/Indeks!B$68*Indeks!B$2)/Indeks!$G51*100</f>
        <v>0.64255906905625482</v>
      </c>
      <c r="C51" s="23">
        <f>(Indeks!C51/Indeks!C$68*Indeks!C$2)/Indeks!$G51*100</f>
        <v>0.1136784762564563</v>
      </c>
      <c r="D51" s="23">
        <f>(Indeks!D51/Indeks!D$68*Indeks!D$2)/Indeks!$G51*100</f>
        <v>6.7647434123558725E-2</v>
      </c>
      <c r="E51" s="23">
        <f>(Indeks!E51/Indeks!E$68*Indeks!E$2)/Indeks!$G51*100</f>
        <v>0.15349093828719104</v>
      </c>
      <c r="F51" s="23">
        <f>(Indeks!F51/Indeks!F$68*Indeks!F$2)/Indeks!$G51*100</f>
        <v>2.2624082276539215E-2</v>
      </c>
      <c r="G51" s="23">
        <f t="shared" si="0"/>
        <v>1.0000000000000002</v>
      </c>
    </row>
    <row r="52" spans="1:7" x14ac:dyDescent="0.2">
      <c r="A52" s="57">
        <f>Tabel6[[#This Row],[Måned]]</f>
        <v>45292</v>
      </c>
      <c r="B52" s="23">
        <f>(Indeks!B52/Indeks!B$68*Indeks!B$2)/Indeks!$G52*100</f>
        <v>0.64827770760425307</v>
      </c>
      <c r="C52" s="23">
        <f>(Indeks!C52/Indeks!C$68*Indeks!C$2)/Indeks!$G52*100</f>
        <v>0.1071228177087116</v>
      </c>
      <c r="D52" s="23">
        <f>(Indeks!D52/Indeks!D$68*Indeks!D$2)/Indeks!$G52*100</f>
        <v>6.7846782657590976E-2</v>
      </c>
      <c r="E52" s="23">
        <f>(Indeks!E52/Indeks!E$68*Indeks!E$2)/Indeks!$G52*100</f>
        <v>0.15406207355835222</v>
      </c>
      <c r="F52" s="23">
        <f>(Indeks!F52/Indeks!F$68*Indeks!F$2)/Indeks!$G52*100</f>
        <v>2.2690618471092213E-2</v>
      </c>
      <c r="G52" s="23">
        <f t="shared" si="0"/>
        <v>1</v>
      </c>
    </row>
    <row r="53" spans="1:7" x14ac:dyDescent="0.2">
      <c r="A53" s="57">
        <f>Tabel6[[#This Row],[Måned]]</f>
        <v>45323</v>
      </c>
      <c r="B53" s="23">
        <f>(Indeks!B53/Indeks!B$68*Indeks!B$2)/Indeks!$G53*100</f>
        <v>0.65129449219872471</v>
      </c>
      <c r="C53" s="23">
        <f>(Indeks!C53/Indeks!C$68*Indeks!C$2)/Indeks!$G53*100</f>
        <v>0.10384918286786245</v>
      </c>
      <c r="D53" s="23">
        <f>(Indeks!D53/Indeks!D$68*Indeks!D$2)/Indeks!$G53*100</f>
        <v>6.7813852860796248E-2</v>
      </c>
      <c r="E53" s="23">
        <f>(Indeks!E53/Indeks!E$68*Indeks!E$2)/Indeks!$G53*100</f>
        <v>0.15450698784346847</v>
      </c>
      <c r="F53" s="23">
        <f>(Indeks!F53/Indeks!F$68*Indeks!F$2)/Indeks!$G53*100</f>
        <v>2.2535484229148115E-2</v>
      </c>
      <c r="G53" s="23">
        <f t="shared" si="0"/>
        <v>1</v>
      </c>
    </row>
    <row r="54" spans="1:7" x14ac:dyDescent="0.2">
      <c r="A54" s="57">
        <f>Tabel6[[#This Row],[Måned]]</f>
        <v>45352</v>
      </c>
      <c r="B54" s="23">
        <f>(Indeks!B54/Indeks!B$68*Indeks!B$2)/Indeks!$G54*100</f>
        <v>0.64854324397757812</v>
      </c>
      <c r="C54" s="23">
        <f>(Indeks!C54/Indeks!C$68*Indeks!C$2)/Indeks!$G54*100</f>
        <v>0.10831655276432371</v>
      </c>
      <c r="D54" s="23">
        <f>(Indeks!D54/Indeks!D$68*Indeks!D$2)/Indeks!$G54*100</f>
        <v>6.8163893320746322E-2</v>
      </c>
      <c r="E54" s="23">
        <f>(Indeks!E54/Indeks!E$68*Indeks!E$2)/Indeks!$G54*100</f>
        <v>0.15263539138840793</v>
      </c>
      <c r="F54" s="23">
        <f>(Indeks!F54/Indeks!F$68*Indeks!F$2)/Indeks!$G54*100</f>
        <v>2.2340918548944017E-2</v>
      </c>
      <c r="G54" s="23">
        <f t="shared" si="0"/>
        <v>1.0000000000000002</v>
      </c>
    </row>
    <row r="55" spans="1:7" x14ac:dyDescent="0.2">
      <c r="A55" s="57">
        <f>Tabel6[[#This Row],[Måned]]</f>
        <v>45383</v>
      </c>
      <c r="B55" s="23">
        <f>(Indeks!B55/Indeks!B$68*Indeks!B$2)/Indeks!$G55*100</f>
        <v>0.64818358776561236</v>
      </c>
      <c r="C55" s="23">
        <f>(Indeks!C55/Indeks!C$68*Indeks!C$2)/Indeks!$G55*100</f>
        <v>0.11088098006537324</v>
      </c>
      <c r="D55" s="23">
        <f>(Indeks!D55/Indeks!D$68*Indeks!D$2)/Indeks!$G55*100</f>
        <v>6.7736205107289157E-2</v>
      </c>
      <c r="E55" s="23">
        <f>(Indeks!E55/Indeks!E$68*Indeks!E$2)/Indeks!$G55*100</f>
        <v>0.1511768640665839</v>
      </c>
      <c r="F55" s="23">
        <f>(Indeks!F55/Indeks!F$68*Indeks!F$2)/Indeks!$G55*100</f>
        <v>2.2022362995141299E-2</v>
      </c>
      <c r="G55" s="23">
        <f t="shared" si="0"/>
        <v>1</v>
      </c>
    </row>
    <row r="56" spans="1:7" x14ac:dyDescent="0.2">
      <c r="A56" s="57">
        <f>Tabel6[[#This Row],[Måned]]</f>
        <v>45413</v>
      </c>
      <c r="B56" s="23">
        <f>(Indeks!B56/Indeks!B$68*Indeks!B$2)/Indeks!$G56*100</f>
        <v>0.65120573393998282</v>
      </c>
      <c r="C56" s="23">
        <f>(Indeks!C56/Indeks!C$68*Indeks!C$2)/Indeks!$G56*100</f>
        <v>0.10713392417480876</v>
      </c>
      <c r="D56" s="23">
        <f>(Indeks!D56/Indeks!D$68*Indeks!D$2)/Indeks!$G56*100</f>
        <v>6.8052024139111655E-2</v>
      </c>
      <c r="E56" s="23">
        <f>(Indeks!E56/Indeks!E$68*Indeks!E$2)/Indeks!$G56*100</f>
        <v>0.15147814094003184</v>
      </c>
      <c r="F56" s="23">
        <f>(Indeks!F56/Indeks!F$68*Indeks!F$2)/Indeks!$G56*100</f>
        <v>2.2130176806064904E-2</v>
      </c>
      <c r="G56" s="23">
        <f t="shared" si="0"/>
        <v>1</v>
      </c>
    </row>
    <row r="57" spans="1:7" x14ac:dyDescent="0.2">
      <c r="A57" s="57">
        <f>Tabel6[[#This Row],[Måned]]</f>
        <v>45444</v>
      </c>
      <c r="B57" s="23">
        <f>(Indeks!B57/Indeks!B$68*Indeks!B$2)/Indeks!$G57*100</f>
        <v>0.65033403846155036</v>
      </c>
      <c r="C57" s="23">
        <f>(Indeks!C57/Indeks!C$68*Indeks!C$2)/Indeks!$G57*100</f>
        <v>0.10805509835489842</v>
      </c>
      <c r="D57" s="23">
        <f>(Indeks!D57/Indeks!D$68*Indeks!D$2)/Indeks!$G57*100</f>
        <v>6.8018330024260609E-2</v>
      </c>
      <c r="E57" s="23">
        <f>(Indeks!E57/Indeks!E$68*Indeks!E$2)/Indeks!$G57*100</f>
        <v>0.15181276459889306</v>
      </c>
      <c r="F57" s="23">
        <f>(Indeks!F57/Indeks!F$68*Indeks!F$2)/Indeks!$G57*100</f>
        <v>2.1779768560397723E-2</v>
      </c>
      <c r="G57" s="23">
        <f t="shared" si="0"/>
        <v>1.0000000000000002</v>
      </c>
    </row>
    <row r="58" spans="1:7" x14ac:dyDescent="0.2">
      <c r="A58" s="57">
        <f>Tabel6[[#This Row],[Måned]]</f>
        <v>45474</v>
      </c>
      <c r="B58" s="23">
        <f>(Indeks!B58/Indeks!B$68*Indeks!B$2)/Indeks!$G58*100</f>
        <v>0.65292170775933878</v>
      </c>
      <c r="C58" s="23">
        <f>(Indeks!C58/Indeks!C$68*Indeks!C$2)/Indeks!$G58*100</f>
        <v>0.10573471040670639</v>
      </c>
      <c r="D58" s="23">
        <f>(Indeks!D58/Indeks!D$68*Indeks!D$2)/Indeks!$G58*100</f>
        <v>6.7895539512427952E-2</v>
      </c>
      <c r="E58" s="23">
        <f>(Indeks!E58/Indeks!E$68*Indeks!E$2)/Indeks!$G58*100</f>
        <v>0.15220922890216729</v>
      </c>
      <c r="F58" s="23">
        <f>(Indeks!F58/Indeks!F$68*Indeks!F$2)/Indeks!$G58*100</f>
        <v>2.1238813419359695E-2</v>
      </c>
      <c r="G58" s="23">
        <f t="shared" si="0"/>
        <v>1</v>
      </c>
    </row>
    <row r="59" spans="1:7" x14ac:dyDescent="0.2">
      <c r="A59" s="57">
        <f>Tabel6[[#This Row],[Måned]]</f>
        <v>45505</v>
      </c>
      <c r="B59" s="23">
        <f>(Indeks!B59/Indeks!B$68*Indeks!B$2)/Indeks!$G59*100</f>
        <v>0.65319496470096683</v>
      </c>
      <c r="C59" s="23">
        <f>(Indeks!C59/Indeks!C$68*Indeks!C$2)/Indeks!$G59*100</f>
        <v>0.1058548979557373</v>
      </c>
      <c r="D59" s="23">
        <f>(Indeks!D59/Indeks!D$68*Indeks!D$2)/Indeks!$G59*100</f>
        <v>6.792395475311741E-2</v>
      </c>
      <c r="E59" s="23">
        <f>(Indeks!E59/Indeks!E$68*Indeks!E$2)/Indeks!$G59*100</f>
        <v>0.15227293061078426</v>
      </c>
      <c r="F59" s="23">
        <f>(Indeks!F59/Indeks!F$68*Indeks!F$2)/Indeks!$G59*100</f>
        <v>2.0753251979394306E-2</v>
      </c>
      <c r="G59" s="23">
        <f t="shared" si="0"/>
        <v>1.0000000000000002</v>
      </c>
    </row>
    <row r="60" spans="1:7" x14ac:dyDescent="0.2">
      <c r="A60" s="57">
        <f>Tabel6[[#This Row],[Måned]]</f>
        <v>45536</v>
      </c>
      <c r="B60" s="23">
        <f>(Indeks!B60/Indeks!B$68*Indeks!B$2)/Indeks!$G60*100</f>
        <v>0.65097934989855155</v>
      </c>
      <c r="C60" s="23">
        <f>(Indeks!C60/Indeks!C$68*Indeks!C$2)/Indeks!$G60*100</f>
        <v>0.10822026812137792</v>
      </c>
      <c r="D60" s="23">
        <f>(Indeks!D60/Indeks!D$68*Indeks!D$2)/Indeks!$G60*100</f>
        <v>6.8436188801786452E-2</v>
      </c>
      <c r="E60" s="23">
        <f>(Indeks!E60/Indeks!E$68*Indeks!E$2)/Indeks!$G60*100</f>
        <v>0.1520238382840633</v>
      </c>
      <c r="F60" s="23">
        <f>(Indeks!F60/Indeks!F$68*Indeks!F$2)/Indeks!$G60*100</f>
        <v>2.0340354894221001E-2</v>
      </c>
      <c r="G60" s="23">
        <f t="shared" si="0"/>
        <v>1.0000000000000002</v>
      </c>
    </row>
    <row r="61" spans="1:7" x14ac:dyDescent="0.2">
      <c r="A61" s="57">
        <f>Tabel6[[#This Row],[Måned]]</f>
        <v>45566</v>
      </c>
      <c r="B61" s="23">
        <f>(Indeks!B61/Indeks!B$68*Indeks!B$2)/Indeks!$G61*100</f>
        <v>0.6621185810019321</v>
      </c>
      <c r="C61" s="23">
        <f>(Indeks!C61/Indeks!C$68*Indeks!C$2)/Indeks!$G61*100</f>
        <v>0.1015709558418762</v>
      </c>
      <c r="D61" s="23">
        <f>(Indeks!D61/Indeks!D$68*Indeks!D$2)/Indeks!$G61*100</f>
        <v>6.7107422246010934E-2</v>
      </c>
      <c r="E61" s="23">
        <f>(Indeks!E61/Indeks!E$68*Indeks!E$2)/Indeks!$G61*100</f>
        <v>0.1499602197756183</v>
      </c>
      <c r="F61" s="23">
        <f>(Indeks!F61/Indeks!F$68*Indeks!F$2)/Indeks!$G61*100</f>
        <v>1.9242821134562622E-2</v>
      </c>
      <c r="G61" s="23">
        <f t="shared" si="0"/>
        <v>1.0000000000000002</v>
      </c>
    </row>
    <row r="62" spans="1:7" x14ac:dyDescent="0.2">
      <c r="A62" s="57">
        <f>Tabel6[[#This Row],[Måned]]</f>
        <v>45597</v>
      </c>
      <c r="B62" s="23">
        <f>(Indeks!B62/Indeks!B$68*Indeks!B$2)/Indeks!$G62*100</f>
        <v>0.66577803421738158</v>
      </c>
      <c r="C62" s="23">
        <f>(Indeks!C62/Indeks!C$68*Indeks!C$2)/Indeks!$G62*100</f>
        <v>9.7561474343695442E-2</v>
      </c>
      <c r="D62" s="23">
        <f>(Indeks!D62/Indeks!D$68*Indeks!D$2)/Indeks!$G62*100</f>
        <v>6.725206974629927E-2</v>
      </c>
      <c r="E62" s="23">
        <f>(Indeks!E62/Indeks!E$68*Indeks!E$2)/Indeks!$G62*100</f>
        <v>0.15065664544585186</v>
      </c>
      <c r="F62" s="23">
        <f>(Indeks!F62/Indeks!F$68*Indeks!F$2)/Indeks!$G62*100</f>
        <v>1.8751776246771913E-2</v>
      </c>
      <c r="G62" s="23">
        <f t="shared" si="0"/>
        <v>1</v>
      </c>
    </row>
    <row r="63" spans="1:7" x14ac:dyDescent="0.2">
      <c r="A63" s="57">
        <f>Tabel6[[#This Row],[Måned]]</f>
        <v>45627</v>
      </c>
      <c r="B63" s="23">
        <f>(Indeks!B63/Indeks!B$68*Indeks!B$2)/Indeks!$G63*100</f>
        <v>0.66532378171505813</v>
      </c>
      <c r="C63" s="23">
        <f>(Indeks!C63/Indeks!C$68*Indeks!C$2)/Indeks!$G63*100</f>
        <v>0.10004085931257828</v>
      </c>
      <c r="D63" s="23">
        <f>(Indeks!D63/Indeks!D$68*Indeks!D$2)/Indeks!$G63*100</f>
        <v>6.7601847438786056E-2</v>
      </c>
      <c r="E63" s="23">
        <f>(Indeks!E63/Indeks!E$68*Indeks!E$2)/Indeks!$G63*100</f>
        <v>0.14976007288804932</v>
      </c>
      <c r="F63" s="23">
        <f>(Indeks!F63/Indeks!F$68*Indeks!F$2)/Indeks!$G63*100</f>
        <v>1.7273438645528202E-2</v>
      </c>
      <c r="G63" s="23">
        <f t="shared" si="0"/>
        <v>1</v>
      </c>
    </row>
    <row r="64" spans="1:7" x14ac:dyDescent="0.2">
      <c r="A64" s="57">
        <f>Tabel6[[#This Row],[Måned]]</f>
        <v>45658</v>
      </c>
      <c r="B64" s="23">
        <f>(Indeks!B64/Indeks!B$68*Indeks!B$2)/Indeks!$G64*100</f>
        <v>0.66372507579591067</v>
      </c>
      <c r="C64" s="23">
        <f>(Indeks!C64/Indeks!C$68*Indeks!C$2)/Indeks!$G64*100</f>
        <v>0.10156843367683875</v>
      </c>
      <c r="D64" s="23">
        <f>(Indeks!D64/Indeks!D$68*Indeks!D$2)/Indeks!$G64*100</f>
        <v>6.7645060738299706E-2</v>
      </c>
      <c r="E64" s="23">
        <f>(Indeks!E64/Indeks!E$68*Indeks!E$2)/Indeks!$G64*100</f>
        <v>0.15075715328128925</v>
      </c>
      <c r="F64" s="23">
        <f>(Indeks!F64/Indeks!F$68*Indeks!F$2)/Indeks!$G64*100</f>
        <v>1.6304276507661756E-2</v>
      </c>
      <c r="G64" s="23">
        <f t="shared" si="0"/>
        <v>1.0000000000000002</v>
      </c>
    </row>
    <row r="65" spans="1:7" x14ac:dyDescent="0.2">
      <c r="A65" s="57">
        <f>Tabel6[[#This Row],[Måned]]</f>
        <v>45689</v>
      </c>
      <c r="B65" s="23">
        <f>(Indeks!B65/Indeks!B$68*Indeks!B$2)/Indeks!$G65*100</f>
        <v>0.66334391683572258</v>
      </c>
      <c r="C65" s="23">
        <f>(Indeks!C65/Indeks!C$68*Indeks!C$2)/Indeks!$G65*100</f>
        <v>0.102637160941565</v>
      </c>
      <c r="D65" s="23">
        <f>(Indeks!D65/Indeks!D$68*Indeks!D$2)/Indeks!$G65*100</f>
        <v>6.7436064182609737E-2</v>
      </c>
      <c r="E65" s="23">
        <f>(Indeks!E65/Indeks!E$68*Indeks!E$2)/Indeks!$G65*100</f>
        <v>0.15106882583910677</v>
      </c>
      <c r="F65" s="23">
        <f>(Indeks!F65/Indeks!F$68*Indeks!F$2)/Indeks!$G65*100</f>
        <v>1.5514032200995872E-2</v>
      </c>
      <c r="G65" s="23">
        <f t="shared" si="0"/>
        <v>0.99999999999999989</v>
      </c>
    </row>
    <row r="66" spans="1:7" x14ac:dyDescent="0.2">
      <c r="A66" s="57">
        <f>Tabel6[[#This Row],[Måned]]</f>
        <v>45717</v>
      </c>
      <c r="B66" s="23">
        <f>(Indeks!B66/Indeks!B$68*Indeks!B$2)/Indeks!$G66*100</f>
        <v>0.65687813440676668</v>
      </c>
      <c r="C66" s="23">
        <f>(Indeks!C66/Indeks!C$68*Indeks!C$2)/Indeks!$G66*100</f>
        <v>0.11264861620739618</v>
      </c>
      <c r="D66" s="23">
        <f>(Indeks!D66/Indeks!D$68*Indeks!D$2)/Indeks!$G66*100</f>
        <v>6.7171894194670817E-2</v>
      </c>
      <c r="E66" s="23">
        <f>(Indeks!E66/Indeks!E$68*Indeks!E$2)/Indeks!$G66*100</f>
        <v>0.14867613118734793</v>
      </c>
      <c r="F66" s="23">
        <f>(Indeks!F66/Indeks!F$68*Indeks!F$2)/Indeks!$G66*100</f>
        <v>1.4625224003818283E-2</v>
      </c>
      <c r="G66" s="23">
        <f t="shared" si="0"/>
        <v>0.99999999999999989</v>
      </c>
    </row>
    <row r="67" spans="1:7" x14ac:dyDescent="0.2">
      <c r="A67" s="57">
        <f>Tabel6[[#This Row],[Måned]]</f>
        <v>45748</v>
      </c>
      <c r="B67" s="23">
        <f>(Indeks!B67/Indeks!B$68*Indeks!B$2)/Indeks!$G67*100</f>
        <v>0.65987211862518591</v>
      </c>
      <c r="C67" s="23">
        <f>(Indeks!C67/Indeks!C$68*Indeks!C$2)/Indeks!$G67*100</f>
        <v>0.11113530107092295</v>
      </c>
      <c r="D67" s="23">
        <f>(Indeks!D67/Indeks!D$68*Indeks!D$2)/Indeks!$G67*100</f>
        <v>6.755914352224239E-2</v>
      </c>
      <c r="E67" s="23">
        <f>(Indeks!E67/Indeks!E$68*Indeks!E$2)/Indeks!$G67*100</f>
        <v>0.14778602694404935</v>
      </c>
      <c r="F67" s="23">
        <f>(Indeks!F67/Indeks!F$68*Indeks!F$2)/Indeks!$G67*100</f>
        <v>1.3647409837599518E-2</v>
      </c>
      <c r="G67" s="23">
        <f t="shared" si="0"/>
        <v>1.0000000000000002</v>
      </c>
    </row>
    <row r="68" spans="1:7" x14ac:dyDescent="0.2">
      <c r="A68" s="57">
        <f>Tabel6[[#This Row],[Måned]]</f>
        <v>45778</v>
      </c>
      <c r="B68" s="23">
        <f>(Indeks!B68/Indeks!B$68*Indeks!B$2)/Indeks!$G68*100</f>
        <v>0.66258842564212239</v>
      </c>
      <c r="C68" s="23">
        <f>(Indeks!C68/Indeks!C$68*Indeks!C$2)/Indeks!$G68*100</f>
        <v>0.10846818217174264</v>
      </c>
      <c r="D68" s="23">
        <f>(Indeks!D68/Indeks!D$68*Indeks!D$2)/Indeks!$G68*100</f>
        <v>6.7500304987538423E-2</v>
      </c>
      <c r="E68" s="23">
        <f>(Indeks!E68/Indeks!E$68*Indeks!E$2)/Indeks!$G68*100</f>
        <v>0.14826293668317811</v>
      </c>
      <c r="F68" s="23">
        <f>(Indeks!F68/Indeks!F$68*Indeks!F$2)/Indeks!$G68*100</f>
        <v>1.3180150515418508E-2</v>
      </c>
      <c r="G68" s="23">
        <f t="shared" si="0"/>
        <v>1</v>
      </c>
    </row>
    <row r="69" spans="1:7" x14ac:dyDescent="0.2">
      <c r="A69" s="57">
        <f>Tabel6[[#This Row],[Måned]]</f>
        <v>45809</v>
      </c>
      <c r="B69" s="23">
        <f>(Indeks!B69/Indeks!B$68*Indeks!B$2)/Indeks!$G69*100</f>
        <v>0.66411217153466173</v>
      </c>
      <c r="C69" s="23">
        <f>(Indeks!C69/Indeks!C$68*Indeks!C$2)/Indeks!$G69*100</f>
        <v>0.10498931140905993</v>
      </c>
      <c r="D69" s="23">
        <f>(Indeks!D69/Indeks!D$68*Indeks!D$2)/Indeks!$G69*100</f>
        <v>6.7711820354063507E-2</v>
      </c>
      <c r="E69" s="23">
        <f>(Indeks!E69/Indeks!E$68*Indeks!E$2)/Indeks!$G69*100</f>
        <v>0.15097523375986568</v>
      </c>
      <c r="F69" s="23">
        <f>(Indeks!F69/Indeks!F$68*Indeks!F$2)/Indeks!$G69*100</f>
        <v>1.2211462942349254E-2</v>
      </c>
      <c r="G69" s="23">
        <f t="shared" ref="G69:G73" si="1">SUM(B69:F69)</f>
        <v>1.0000000000000002</v>
      </c>
    </row>
    <row r="70" spans="1:7" x14ac:dyDescent="0.2">
      <c r="A70" s="57">
        <f>Tabel6[[#This Row],[Måned]]</f>
        <v>45839</v>
      </c>
      <c r="B70" s="23">
        <f>(Indeks!B70/Indeks!B$68*Indeks!B$2)/Indeks!$G70*100</f>
        <v>0.66634412015976663</v>
      </c>
      <c r="C70" s="23">
        <f>(Indeks!C70/Indeks!C$68*Indeks!C$2)/Indeks!$G70*100</f>
        <v>0.10321115223248396</v>
      </c>
      <c r="D70" s="23">
        <f>(Indeks!D70/Indeks!D$68*Indeks!D$2)/Indeks!$G70*100</f>
        <v>6.7726677320372033E-2</v>
      </c>
      <c r="E70" s="23">
        <f>(Indeks!E70/Indeks!E$68*Indeks!E$2)/Indeks!$G70*100</f>
        <v>0.15127791922652312</v>
      </c>
      <c r="F70" s="23">
        <f>(Indeks!F70/Indeks!F$68*Indeks!F$2)/Indeks!$G70*100</f>
        <v>1.1440131060854274E-2</v>
      </c>
      <c r="G70" s="23">
        <f t="shared" si="1"/>
        <v>1</v>
      </c>
    </row>
    <row r="71" spans="1:7" x14ac:dyDescent="0.2">
      <c r="A71" s="57">
        <f>Tabel6[[#This Row],[Måned]]</f>
        <v>45870</v>
      </c>
      <c r="B71" s="23">
        <f>(Indeks!B71/Indeks!B$68*Indeks!B$2)/Indeks!$G71*100</f>
        <v>0.66602020810414009</v>
      </c>
      <c r="C71" s="23">
        <f>(Indeks!C71/Indeks!C$68*Indeks!C$2)/Indeks!$G71*100</f>
        <v>0.1045761857467726</v>
      </c>
      <c r="D71" s="23">
        <f>(Indeks!D71/Indeks!D$68*Indeks!D$2)/Indeks!$G71*100</f>
        <v>6.7862427308484741E-2</v>
      </c>
      <c r="E71" s="23">
        <f>(Indeks!E71/Indeks!E$68*Indeks!E$2)/Indeks!$G71*100</f>
        <v>0.15054640001777722</v>
      </c>
      <c r="F71" s="23">
        <f>(Indeks!F71/Indeks!F$68*Indeks!F$2)/Indeks!$G71*100</f>
        <v>1.0994778822825544E-2</v>
      </c>
      <c r="G71" s="23">
        <f t="shared" si="1"/>
        <v>1.0000000000000002</v>
      </c>
    </row>
    <row r="72" spans="1:7" x14ac:dyDescent="0.2">
      <c r="A72" s="57">
        <f>Tabel6[[#This Row],[Måned]]</f>
        <v>45901</v>
      </c>
      <c r="B72" s="23">
        <f>(Indeks!B72/Indeks!B$68*Indeks!B$2)/Indeks!$G72*100</f>
        <v>0.66294252050853231</v>
      </c>
      <c r="C72" s="23">
        <f>(Indeks!C72/Indeks!C$68*Indeks!C$2)/Indeks!$G72*100</f>
        <v>0.10728096947665283</v>
      </c>
      <c r="D72" s="23">
        <f>(Indeks!D72/Indeks!D$68*Indeks!D$2)/Indeks!$G72*100</f>
        <v>6.8556190462979366E-2</v>
      </c>
      <c r="E72" s="23">
        <f>(Indeks!E72/Indeks!E$68*Indeks!E$2)/Indeks!$G72*100</f>
        <v>0.15037467682440722</v>
      </c>
      <c r="F72" s="23">
        <f>(Indeks!F72/Indeks!F$68*Indeks!F$2)/Indeks!$G72*100</f>
        <v>1.0845642727428457E-2</v>
      </c>
      <c r="G72" s="23">
        <f t="shared" si="1"/>
        <v>1.0000000000000002</v>
      </c>
    </row>
    <row r="73" spans="1:7" x14ac:dyDescent="0.2">
      <c r="A73" s="57">
        <f>Tabel6[[#This Row],[Måned]]</f>
        <v>45931</v>
      </c>
      <c r="B73" s="23">
        <f>(Indeks!B73/Indeks!B$68*Indeks!B$2)/Indeks!$G73*100</f>
        <v>0.67094516950907668</v>
      </c>
      <c r="C73" s="23">
        <f>(Indeks!C73/Indeks!C$68*Indeks!C$2)/Indeks!$G73*100</f>
        <v>0.10387208803686128</v>
      </c>
      <c r="D73" s="23">
        <f>(Indeks!D73/Indeks!D$68*Indeks!D$2)/Indeks!$G73*100</f>
        <v>6.7435631663889176E-2</v>
      </c>
      <c r="E73" s="23">
        <f>(Indeks!E73/Indeks!E$68*Indeks!E$2)/Indeks!$G73*100</f>
        <v>0.14694370724024913</v>
      </c>
      <c r="F73" s="23">
        <f>(Indeks!F73/Indeks!F$68*Indeks!F$2)/Indeks!$G73*100</f>
        <v>1.0803403549923709E-2</v>
      </c>
      <c r="G73" s="23">
        <f t="shared" si="1"/>
        <v>1.0000000000000002</v>
      </c>
    </row>
    <row r="74" spans="1:7" x14ac:dyDescent="0.2">
      <c r="A74" s="57">
        <f>Tabel6[[#This Row],[Måned]]</f>
        <v>45962</v>
      </c>
      <c r="B74" s="23">
        <f>(Indeks!B74/Indeks!B$68*Indeks!B$2)/Indeks!$G74*100</f>
        <v>0.67082924301219859</v>
      </c>
      <c r="C74" s="23">
        <f>(Indeks!C74/Indeks!C$68*Indeks!C$2)/Indeks!$G74*100</f>
        <v>0.10400093123126963</v>
      </c>
      <c r="D74" s="23">
        <f>(Indeks!D74/Indeks!D$68*Indeks!D$2)/Indeks!$G74*100</f>
        <v>6.7368578284748459E-2</v>
      </c>
      <c r="E74" s="23">
        <f>(Indeks!E74/Indeks!E$68*Indeks!E$2)/Indeks!$G74*100</f>
        <v>0.14691831817718889</v>
      </c>
      <c r="F74" s="23">
        <f>(Indeks!F74/Indeks!F$68*Indeks!F$2)/Indeks!$G74*100</f>
        <v>1.0882929294594288E-2</v>
      </c>
      <c r="G74" s="23">
        <f t="shared" ref="G74" si="2">SUM(B74:F74)</f>
        <v>0.99999999999999989</v>
      </c>
    </row>
    <row r="75" spans="1:7" x14ac:dyDescent="0.2">
      <c r="A75" s="57">
        <f>Tabel6[[#This Row],[Måned]]</f>
        <v>45992</v>
      </c>
      <c r="B75" s="23">
        <f>(Indeks!B75/Indeks!B$68*Indeks!B$2)/Indeks!$G75*100</f>
        <v>0.66952884639803611</v>
      </c>
      <c r="C75" s="23">
        <f>(Indeks!C75/Indeks!C$68*Indeks!C$2)/Indeks!$G75*100</f>
        <v>0.1035063148297046</v>
      </c>
      <c r="D75" s="23">
        <f>(Indeks!D75/Indeks!D$68*Indeks!D$2)/Indeks!$G75*100</f>
        <v>6.751445686291177E-2</v>
      </c>
      <c r="E75" s="23">
        <f>(Indeks!E75/Indeks!E$68*Indeks!E$2)/Indeks!$G75*100</f>
        <v>0.14857482701914643</v>
      </c>
      <c r="F75" s="23">
        <f>(Indeks!F75/Indeks!F$68*Indeks!F$2)/Indeks!$G75*100</f>
        <v>1.0875554890200948E-2</v>
      </c>
      <c r="G75" s="23">
        <f t="shared" ref="G75" si="3">SUM(B75:F75)</f>
        <v>0.99999999999999989</v>
      </c>
    </row>
  </sheetData>
  <phoneticPr fontId="4" type="noConversion"/>
  <pageMargins left="0.74803149606299213" right="0.74803149606299213" top="0.78740157480314965" bottom="0.39370078740157483" header="0" footer="0"/>
  <pageSetup paperSize="9" scale="93" fitToHeight="0" orientation="portrait" r:id="rId1"/>
  <headerFooter alignWithMargins="0">
    <oddHeader>&amp;R&amp;14
&amp;"Arial,Fed"&amp;F</oddHeader>
    <oddFooter>&amp;L&amp;D&amp;RKontaktinformation: FynBus (HNB/JNB)</oddFooter>
  </headerFooter>
  <rowBreaks count="1" manualBreakCount="1">
    <brk id="51" max="7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108D0-16C7-4600-8C90-32245CE1908C}">
  <sheetPr codeName="Ark4">
    <pageSetUpPr fitToPage="1"/>
  </sheetPr>
  <dimension ref="A1:I74"/>
  <sheetViews>
    <sheetView view="pageBreakPreview" topLeftCell="A2" zoomScale="98" zoomScaleNormal="100" zoomScaleSheetLayoutView="98" workbookViewId="0">
      <selection activeCell="J52" sqref="J52"/>
    </sheetView>
  </sheetViews>
  <sheetFormatPr defaultRowHeight="12.75" x14ac:dyDescent="0.2"/>
  <cols>
    <col min="1" max="1" width="7.140625" customWidth="1"/>
    <col min="2" max="2" width="9.5703125" customWidth="1"/>
    <col min="3" max="3" width="8.5703125" customWidth="1"/>
    <col min="4" max="4" width="10.42578125" customWidth="1"/>
    <col min="5" max="6" width="10.140625" customWidth="1"/>
    <col min="7" max="7" width="11.140625" customWidth="1"/>
    <col min="8" max="8" width="9.5703125" customWidth="1"/>
    <col min="9" max="9" width="10.42578125" style="19" customWidth="1"/>
  </cols>
  <sheetData>
    <row r="1" spans="1:9" ht="18" hidden="1" customHeight="1" x14ac:dyDescent="0.3">
      <c r="A1" s="16" t="s">
        <v>34</v>
      </c>
      <c r="C1" s="2"/>
      <c r="H1" s="26" t="s">
        <v>30</v>
      </c>
    </row>
    <row r="2" spans="1:9" ht="15" customHeight="1" thickBot="1" x14ac:dyDescent="0.3">
      <c r="A2" s="15" t="s">
        <v>1</v>
      </c>
      <c r="B2" s="15" t="s">
        <v>2</v>
      </c>
      <c r="C2" s="15" t="s">
        <v>0</v>
      </c>
      <c r="D2" s="15" t="s">
        <v>19</v>
      </c>
      <c r="E2" s="15" t="s">
        <v>32</v>
      </c>
      <c r="F2" s="15" t="s">
        <v>35</v>
      </c>
      <c r="G2" s="15" t="s">
        <v>33</v>
      </c>
      <c r="H2" s="15" t="s">
        <v>65</v>
      </c>
      <c r="I2" s="14"/>
    </row>
    <row r="3" spans="1:9" x14ac:dyDescent="0.2">
      <c r="A3" s="2">
        <v>2020</v>
      </c>
      <c r="B3" t="s">
        <v>8</v>
      </c>
      <c r="C3" s="30">
        <f>Indeks!G4</f>
        <v>82.17504549699234</v>
      </c>
      <c r="D3" s="34"/>
      <c r="E3" s="34"/>
      <c r="F3" s="34"/>
      <c r="G3" s="34"/>
      <c r="H3" s="30"/>
    </row>
    <row r="4" spans="1:9" x14ac:dyDescent="0.2">
      <c r="A4" s="6">
        <f>A3</f>
        <v>2020</v>
      </c>
      <c r="B4" t="s">
        <v>9</v>
      </c>
      <c r="C4" s="21">
        <f>Indeks!G5</f>
        <v>82.318171864121851</v>
      </c>
      <c r="D4" s="31">
        <f t="shared" ref="D4:D14" si="0">(C4-C3)/C3</f>
        <v>1.7417254382262539E-3</v>
      </c>
      <c r="E4" s="31"/>
      <c r="F4" s="31"/>
      <c r="G4" s="31"/>
      <c r="H4" s="21"/>
    </row>
    <row r="5" spans="1:9" x14ac:dyDescent="0.2">
      <c r="A5" s="8">
        <f t="shared" ref="A5:A14" si="1">A4</f>
        <v>2020</v>
      </c>
      <c r="B5" s="9" t="s">
        <v>10</v>
      </c>
      <c r="C5" s="29">
        <f>Indeks!G6</f>
        <v>82.714954708795119</v>
      </c>
      <c r="D5" s="25">
        <f t="shared" si="0"/>
        <v>4.8201124452595494E-3</v>
      </c>
      <c r="E5" s="25"/>
      <c r="F5" s="25"/>
      <c r="G5" s="25"/>
      <c r="H5" s="29"/>
    </row>
    <row r="6" spans="1:9" x14ac:dyDescent="0.2">
      <c r="A6" s="6">
        <f t="shared" si="1"/>
        <v>2020</v>
      </c>
      <c r="B6" t="s">
        <v>11</v>
      </c>
      <c r="C6" s="21">
        <f>Indeks!G7</f>
        <v>82.804310544188127</v>
      </c>
      <c r="D6" s="31">
        <f t="shared" si="0"/>
        <v>1.0802863364622777E-3</v>
      </c>
      <c r="E6" s="31"/>
      <c r="F6" s="31"/>
      <c r="G6" s="31"/>
      <c r="H6" s="21"/>
    </row>
    <row r="7" spans="1:9" x14ac:dyDescent="0.2">
      <c r="A7" s="6">
        <f t="shared" si="1"/>
        <v>2020</v>
      </c>
      <c r="B7" t="s">
        <v>12</v>
      </c>
      <c r="C7" s="21">
        <f>Indeks!G8</f>
        <v>82.303804017287632</v>
      </c>
      <c r="D7" s="31">
        <f t="shared" si="0"/>
        <v>-6.0444501453025389E-3</v>
      </c>
      <c r="E7" s="31"/>
      <c r="F7" s="31"/>
      <c r="G7" s="31"/>
      <c r="H7" s="21"/>
    </row>
    <row r="8" spans="1:9" x14ac:dyDescent="0.2">
      <c r="A8" s="8">
        <f t="shared" si="1"/>
        <v>2020</v>
      </c>
      <c r="B8" s="9" t="s">
        <v>13</v>
      </c>
      <c r="C8" s="29">
        <f>Indeks!G9</f>
        <v>81.807222013194135</v>
      </c>
      <c r="D8" s="25">
        <f t="shared" si="0"/>
        <v>-6.0335243312592433E-3</v>
      </c>
      <c r="E8" s="25">
        <f>(SUM(C6:C8)-SUM(C3:C5))/SUM(C3:C5)</f>
        <v>-1.1845704484099004E-3</v>
      </c>
      <c r="F8" s="25"/>
      <c r="G8" s="25"/>
      <c r="H8" s="29"/>
    </row>
    <row r="9" spans="1:9" x14ac:dyDescent="0.2">
      <c r="A9" s="10">
        <f t="shared" si="1"/>
        <v>2020</v>
      </c>
      <c r="B9" s="12" t="s">
        <v>29</v>
      </c>
      <c r="C9" s="13">
        <f>Indeks!G10</f>
        <v>81.485125892428769</v>
      </c>
      <c r="D9" s="32">
        <f t="shared" si="0"/>
        <v>-3.9372577730779953E-3</v>
      </c>
      <c r="E9" s="32"/>
      <c r="F9" s="32"/>
      <c r="G9" s="32"/>
      <c r="H9" s="13"/>
    </row>
    <row r="10" spans="1:9" x14ac:dyDescent="0.2">
      <c r="A10" s="6">
        <f t="shared" si="1"/>
        <v>2020</v>
      </c>
      <c r="B10" t="s">
        <v>14</v>
      </c>
      <c r="C10" s="21">
        <f>Indeks!G11</f>
        <v>81.822181956590555</v>
      </c>
      <c r="D10" s="31">
        <f t="shared" si="0"/>
        <v>4.1364121423429429E-3</v>
      </c>
      <c r="E10" s="31"/>
      <c r="F10" s="31"/>
      <c r="G10" s="31"/>
      <c r="H10" s="21"/>
    </row>
    <row r="11" spans="1:9" x14ac:dyDescent="0.2">
      <c r="A11" s="8">
        <f t="shared" si="1"/>
        <v>2020</v>
      </c>
      <c r="B11" s="9" t="s">
        <v>15</v>
      </c>
      <c r="C11" s="29">
        <f>Indeks!G12</f>
        <v>82.119976338345012</v>
      </c>
      <c r="D11" s="25">
        <f t="shared" si="0"/>
        <v>3.6395311715403419E-3</v>
      </c>
      <c r="E11" s="25">
        <f>(SUM(C9:C11)-SUM(C6:C8))/SUM(C6:C8)</f>
        <v>-6.0265693008322669E-3</v>
      </c>
      <c r="F11" s="25"/>
      <c r="G11" s="25"/>
      <c r="H11" s="29"/>
    </row>
    <row r="12" spans="1:9" x14ac:dyDescent="0.2">
      <c r="A12" s="10">
        <f t="shared" si="1"/>
        <v>2020</v>
      </c>
      <c r="B12" s="11" t="s">
        <v>16</v>
      </c>
      <c r="C12" s="13">
        <f>Indeks!G13</f>
        <v>82.863343511889255</v>
      </c>
      <c r="D12" s="32">
        <f t="shared" si="0"/>
        <v>9.0522088131330357E-3</v>
      </c>
      <c r="E12" s="32"/>
      <c r="F12" s="32"/>
      <c r="G12" s="32"/>
      <c r="H12" s="13"/>
    </row>
    <row r="13" spans="1:9" x14ac:dyDescent="0.2">
      <c r="A13" s="6">
        <f t="shared" si="1"/>
        <v>2020</v>
      </c>
      <c r="B13" t="s">
        <v>17</v>
      </c>
      <c r="C13" s="21">
        <f>Indeks!G14</f>
        <v>82.670323166402227</v>
      </c>
      <c r="D13" s="31">
        <f t="shared" si="0"/>
        <v>-2.3293815734014337E-3</v>
      </c>
      <c r="E13" s="31"/>
      <c r="F13" s="31"/>
      <c r="G13" s="31"/>
      <c r="H13" s="21"/>
    </row>
    <row r="14" spans="1:9" ht="13.5" thickBot="1" x14ac:dyDescent="0.25">
      <c r="A14" s="17">
        <f t="shared" si="1"/>
        <v>2020</v>
      </c>
      <c r="B14" s="18" t="s">
        <v>18</v>
      </c>
      <c r="C14" s="27">
        <f>Indeks!G15</f>
        <v>82.644066821210785</v>
      </c>
      <c r="D14" s="28">
        <f t="shared" si="0"/>
        <v>-3.176030307585935E-4</v>
      </c>
      <c r="E14" s="28">
        <f>(SUM(C12:C14)-SUM(C9:C11))/SUM(C9:C11)</f>
        <v>1.1206778909056457E-2</v>
      </c>
      <c r="F14" s="28">
        <f>(SUM(C9:C14)-SUM(C3:C8))/SUM(C3:C8)</f>
        <v>-1.0493144904902255E-3</v>
      </c>
      <c r="G14" s="28"/>
      <c r="H14" s="27">
        <f>(C3+C4+C5+C6+C7+C8+C9+C10+C11+C12+C13+C14)/12</f>
        <v>82.310710527620486</v>
      </c>
    </row>
    <row r="15" spans="1:9" x14ac:dyDescent="0.2">
      <c r="A15" s="2">
        <v>2021</v>
      </c>
      <c r="B15" t="s">
        <v>8</v>
      </c>
      <c r="C15" s="30">
        <f>Indeks!G16</f>
        <v>82.634851886963105</v>
      </c>
      <c r="D15" s="34">
        <f t="shared" ref="D15:D26" si="2">(C15-C14)/C14</f>
        <v>-1.115014616550202E-4</v>
      </c>
      <c r="E15" s="34"/>
      <c r="F15" s="34"/>
      <c r="G15" s="34"/>
      <c r="H15" s="30"/>
    </row>
    <row r="16" spans="1:9" x14ac:dyDescent="0.2">
      <c r="A16" s="6">
        <f>A15</f>
        <v>2021</v>
      </c>
      <c r="B16" t="s">
        <v>9</v>
      </c>
      <c r="C16" s="21">
        <f>Indeks!G17</f>
        <v>82.979479716443052</v>
      </c>
      <c r="D16" s="31">
        <f t="shared" si="2"/>
        <v>4.1704900730186603E-3</v>
      </c>
      <c r="E16" s="31"/>
      <c r="F16" s="31"/>
      <c r="G16" s="31"/>
      <c r="H16" s="21"/>
    </row>
    <row r="17" spans="1:8" x14ac:dyDescent="0.2">
      <c r="A17" s="8">
        <f t="shared" ref="A17:A26" si="3">A16</f>
        <v>2021</v>
      </c>
      <c r="B17" s="9" t="s">
        <v>10</v>
      </c>
      <c r="C17" s="29">
        <f>Indeks!G18</f>
        <v>83.277959305377237</v>
      </c>
      <c r="D17" s="25">
        <f t="shared" si="2"/>
        <v>3.5970289275631508E-3</v>
      </c>
      <c r="E17" s="25">
        <f>(SUM(C15:C17)-SUM(C12:C14))/SUM(C12:C14)</f>
        <v>2.8792164357587719E-3</v>
      </c>
      <c r="F17" s="25"/>
      <c r="G17" s="25"/>
      <c r="H17" s="29"/>
    </row>
    <row r="18" spans="1:8" x14ac:dyDescent="0.2">
      <c r="A18" s="6">
        <f t="shared" si="3"/>
        <v>2021</v>
      </c>
      <c r="B18" t="s">
        <v>11</v>
      </c>
      <c r="C18" s="21">
        <f>Indeks!G19</f>
        <v>84.190393357432811</v>
      </c>
      <c r="D18" s="31">
        <f t="shared" si="2"/>
        <v>1.0956489083860845E-2</v>
      </c>
      <c r="E18" s="31"/>
      <c r="F18" s="31"/>
      <c r="G18" s="31"/>
      <c r="H18" s="21"/>
    </row>
    <row r="19" spans="1:8" x14ac:dyDescent="0.2">
      <c r="A19" s="6">
        <f t="shared" si="3"/>
        <v>2021</v>
      </c>
      <c r="B19" t="s">
        <v>12</v>
      </c>
      <c r="C19" s="21">
        <f>Indeks!G20</f>
        <v>84.547916457387672</v>
      </c>
      <c r="D19" s="31">
        <f t="shared" si="2"/>
        <v>4.2466020848362825E-3</v>
      </c>
      <c r="E19" s="31"/>
      <c r="F19" s="31"/>
      <c r="G19" s="31"/>
      <c r="H19" s="21"/>
    </row>
    <row r="20" spans="1:8" x14ac:dyDescent="0.2">
      <c r="A20" s="8">
        <f t="shared" si="3"/>
        <v>2021</v>
      </c>
      <c r="B20" s="9" t="s">
        <v>13</v>
      </c>
      <c r="C20" s="29">
        <f>Indeks!G21</f>
        <v>84.452410233879021</v>
      </c>
      <c r="D20" s="25">
        <f t="shared" si="2"/>
        <v>-1.1296106102955887E-3</v>
      </c>
      <c r="E20" s="25">
        <f>(SUM(C18:C20)-SUM(C15:C17))/SUM(C15:C17)</f>
        <v>1.7270238158928867E-2</v>
      </c>
      <c r="F20" s="25">
        <f>(SUM(C15:C20)-SUM(C9:C14))/SUM(C9:C14)</f>
        <v>1.7175662659074879E-2</v>
      </c>
      <c r="G20" s="25"/>
      <c r="H20" s="29"/>
    </row>
    <row r="21" spans="1:8" x14ac:dyDescent="0.2">
      <c r="A21" s="10">
        <f t="shared" si="3"/>
        <v>2021</v>
      </c>
      <c r="B21" s="12" t="s">
        <v>29</v>
      </c>
      <c r="C21" s="13">
        <f>Indeks!G22</f>
        <v>84.759328912678527</v>
      </c>
      <c r="D21" s="32">
        <f t="shared" si="2"/>
        <v>3.6342204793153583E-3</v>
      </c>
      <c r="E21" s="32"/>
      <c r="F21" s="32"/>
      <c r="G21" s="32"/>
      <c r="H21" s="13"/>
    </row>
    <row r="22" spans="1:8" x14ac:dyDescent="0.2">
      <c r="A22" s="6">
        <f t="shared" si="3"/>
        <v>2021</v>
      </c>
      <c r="B22" t="s">
        <v>14</v>
      </c>
      <c r="C22" s="21">
        <f>Indeks!G23</f>
        <v>84.991430407416416</v>
      </c>
      <c r="D22" s="31">
        <f t="shared" si="2"/>
        <v>2.7383592781510509E-3</v>
      </c>
      <c r="E22" s="31"/>
      <c r="F22" s="31"/>
      <c r="G22" s="31"/>
      <c r="H22" s="21"/>
    </row>
    <row r="23" spans="1:8" x14ac:dyDescent="0.2">
      <c r="A23" s="8">
        <f t="shared" si="3"/>
        <v>2021</v>
      </c>
      <c r="B23" s="9" t="s">
        <v>15</v>
      </c>
      <c r="C23" s="29">
        <f>Indeks!G24</f>
        <v>0</v>
      </c>
      <c r="D23" s="25">
        <f t="shared" si="2"/>
        <v>-1</v>
      </c>
      <c r="E23" s="25">
        <f>(SUM(C21:C23)-SUM(C18:C20))/SUM(C18:C20)</f>
        <v>-0.32955378740798813</v>
      </c>
      <c r="F23" s="25"/>
      <c r="G23" s="25"/>
      <c r="H23" s="29"/>
    </row>
    <row r="24" spans="1:8" x14ac:dyDescent="0.2">
      <c r="A24" s="10">
        <f t="shared" si="3"/>
        <v>2021</v>
      </c>
      <c r="B24" s="11" t="s">
        <v>16</v>
      </c>
      <c r="C24" s="13">
        <f>Indeks!G25</f>
        <v>0</v>
      </c>
      <c r="D24" s="32" t="e">
        <f t="shared" si="2"/>
        <v>#DIV/0!</v>
      </c>
      <c r="E24" s="32"/>
      <c r="F24" s="32"/>
      <c r="G24" s="32"/>
      <c r="H24" s="13"/>
    </row>
    <row r="25" spans="1:8" x14ac:dyDescent="0.2">
      <c r="A25" s="6">
        <f t="shared" si="3"/>
        <v>2021</v>
      </c>
      <c r="B25" t="s">
        <v>17</v>
      </c>
      <c r="C25" s="21">
        <f>Indeks!G26</f>
        <v>86.858354004508314</v>
      </c>
      <c r="D25" s="31" t="e">
        <f t="shared" si="2"/>
        <v>#DIV/0!</v>
      </c>
      <c r="E25" s="31"/>
      <c r="F25" s="31"/>
      <c r="G25" s="31"/>
      <c r="H25" s="21"/>
    </row>
    <row r="26" spans="1:8" ht="13.5" thickBot="1" x14ac:dyDescent="0.25">
      <c r="A26" s="17">
        <f t="shared" si="3"/>
        <v>2021</v>
      </c>
      <c r="B26" s="18" t="s">
        <v>18</v>
      </c>
      <c r="C26" s="27">
        <f>Indeks!G27</f>
        <v>87.734257647136914</v>
      </c>
      <c r="D26" s="28">
        <f t="shared" si="2"/>
        <v>1.0084276321689645E-2</v>
      </c>
      <c r="E26" s="28">
        <f>(SUM(C24:C26)-SUM(C21:C23))/SUM(C21:C23)</f>
        <v>2.8523302935099807E-2</v>
      </c>
      <c r="F26" s="28">
        <f>(SUM(C21:C26)-SUM(C15:C20))/SUM(C15:C20)</f>
        <v>-0.31417043903742109</v>
      </c>
      <c r="G26" s="28">
        <f>(SUM(C15:C26)-SUM(C3:C14))/SUM(C3:C14)</f>
        <v>-0.14305767286790602</v>
      </c>
      <c r="H26" s="27">
        <f>(C15+C16+C17+C18+C19+C20+C21+C22+C23+C24+C25+C26)/12</f>
        <v>70.53553182743525</v>
      </c>
    </row>
    <row r="27" spans="1:8" x14ac:dyDescent="0.2">
      <c r="A27" s="2">
        <v>2022</v>
      </c>
      <c r="B27" t="s">
        <v>8</v>
      </c>
      <c r="C27" s="30">
        <f>Indeks!G28</f>
        <v>87.173489787836402</v>
      </c>
      <c r="D27" s="34">
        <f t="shared" ref="D27:D38" si="4">(C27-C26)/C26</f>
        <v>-6.3916635797603028E-3</v>
      </c>
      <c r="E27" s="34"/>
      <c r="F27" s="34"/>
      <c r="G27" s="34"/>
      <c r="H27" s="30"/>
    </row>
    <row r="28" spans="1:8" x14ac:dyDescent="0.2">
      <c r="A28" s="6">
        <f>A27</f>
        <v>2022</v>
      </c>
      <c r="B28" t="s">
        <v>9</v>
      </c>
      <c r="C28" s="21">
        <f>Indeks!G29</f>
        <v>86.892513657909944</v>
      </c>
      <c r="D28" s="31">
        <f t="shared" si="4"/>
        <v>-3.2231832247429817E-3</v>
      </c>
      <c r="E28" s="31"/>
      <c r="F28" s="31"/>
      <c r="G28" s="31"/>
      <c r="H28" s="21"/>
    </row>
    <row r="29" spans="1:8" x14ac:dyDescent="0.2">
      <c r="A29" s="8">
        <f t="shared" ref="A29:A38" si="5">A28</f>
        <v>2022</v>
      </c>
      <c r="B29" s="9" t="s">
        <v>10</v>
      </c>
      <c r="C29" s="29">
        <f>Indeks!G30</f>
        <v>87.631885148130905</v>
      </c>
      <c r="D29" s="25">
        <f t="shared" si="4"/>
        <v>8.5090355785058473E-3</v>
      </c>
      <c r="E29" s="25">
        <f>(SUM(C27:C29)-SUM(C24:C26))/SUM(C24:C26)</f>
        <v>0.49890585929276454</v>
      </c>
      <c r="F29" s="25"/>
      <c r="G29" s="25"/>
      <c r="H29" s="29"/>
    </row>
    <row r="30" spans="1:8" x14ac:dyDescent="0.2">
      <c r="A30" s="10">
        <f t="shared" si="5"/>
        <v>2022</v>
      </c>
      <c r="B30" s="11" t="s">
        <v>11</v>
      </c>
      <c r="C30" s="13">
        <f>Indeks!G31</f>
        <v>0</v>
      </c>
      <c r="D30" s="32">
        <f t="shared" si="4"/>
        <v>-1</v>
      </c>
      <c r="E30" s="32"/>
      <c r="F30" s="32"/>
      <c r="G30" s="32"/>
      <c r="H30" s="13"/>
    </row>
    <row r="31" spans="1:8" x14ac:dyDescent="0.2">
      <c r="A31" s="6">
        <f t="shared" si="5"/>
        <v>2022</v>
      </c>
      <c r="B31" t="s">
        <v>12</v>
      </c>
      <c r="C31" s="21">
        <f>Indeks!G32</f>
        <v>90.383729281935047</v>
      </c>
      <c r="D31" s="31" t="e">
        <f t="shared" si="4"/>
        <v>#DIV/0!</v>
      </c>
      <c r="E31" s="31"/>
      <c r="F31" s="31"/>
      <c r="G31" s="31"/>
      <c r="H31" s="21"/>
    </row>
    <row r="32" spans="1:8" ht="13.5" thickBot="1" x14ac:dyDescent="0.25">
      <c r="A32" s="17">
        <f t="shared" si="5"/>
        <v>2022</v>
      </c>
      <c r="B32" s="18" t="s">
        <v>13</v>
      </c>
      <c r="C32" s="27">
        <f>Indeks!G33</f>
        <v>90.676754423221851</v>
      </c>
      <c r="D32" s="28">
        <f t="shared" si="4"/>
        <v>3.2420120702562265E-3</v>
      </c>
      <c r="E32" s="28">
        <f>(SUM(C30:C32)-SUM(C27:C29))/SUM(C27:C29)</f>
        <v>-0.30813166022084187</v>
      </c>
      <c r="F32" s="28">
        <f>(SUM(C27:C32)-SUM(C21:C26))/SUM(C21:C26)</f>
        <v>0.28580483791387046</v>
      </c>
      <c r="G32" s="28"/>
      <c r="H32" s="27"/>
    </row>
    <row r="33" spans="1:8" x14ac:dyDescent="0.2">
      <c r="A33" s="10">
        <f t="shared" si="5"/>
        <v>2022</v>
      </c>
      <c r="B33" s="12" t="s">
        <v>29</v>
      </c>
      <c r="C33" s="13">
        <f>Indeks!G34</f>
        <v>91.687498361636287</v>
      </c>
      <c r="D33" s="32">
        <f t="shared" si="4"/>
        <v>1.1146670884325227E-2</v>
      </c>
      <c r="E33" s="32"/>
      <c r="F33" s="32"/>
      <c r="G33" s="32"/>
      <c r="H33" s="13"/>
    </row>
    <row r="34" spans="1:8" x14ac:dyDescent="0.2">
      <c r="A34" s="6">
        <f t="shared" si="5"/>
        <v>2022</v>
      </c>
      <c r="B34" t="s">
        <v>14</v>
      </c>
      <c r="C34" s="21">
        <f>Indeks!G35</f>
        <v>93.163639297207041</v>
      </c>
      <c r="D34" s="31">
        <f>(C34-C33)/C33</f>
        <v>1.6099696926493944E-2</v>
      </c>
      <c r="E34" s="31"/>
      <c r="F34" s="31"/>
      <c r="G34" s="31"/>
      <c r="H34" s="21"/>
    </row>
    <row r="35" spans="1:8" x14ac:dyDescent="0.2">
      <c r="A35" s="8">
        <f t="shared" si="5"/>
        <v>2022</v>
      </c>
      <c r="B35" s="9" t="s">
        <v>15</v>
      </c>
      <c r="C35" s="29">
        <f>Indeks!G36</f>
        <v>92.913871685275495</v>
      </c>
      <c r="D35" s="25">
        <f t="shared" si="4"/>
        <v>-2.6809559374848671E-3</v>
      </c>
      <c r="E35" s="25">
        <f>(SUM(C33:C35)-SUM(C30:C32))/SUM(C30:C32)</f>
        <v>0.53410066989789884</v>
      </c>
      <c r="F35" s="25"/>
      <c r="G35" s="25"/>
      <c r="H35" s="29"/>
    </row>
    <row r="36" spans="1:8" x14ac:dyDescent="0.2">
      <c r="A36" s="10">
        <f t="shared" si="5"/>
        <v>2022</v>
      </c>
      <c r="B36" s="11" t="s">
        <v>16</v>
      </c>
      <c r="C36" s="13">
        <f>Indeks!G37</f>
        <v>93.743744246283441</v>
      </c>
      <c r="D36" s="32">
        <f t="shared" si="4"/>
        <v>8.9316325534140855E-3</v>
      </c>
      <c r="E36" s="32"/>
      <c r="F36" s="32"/>
      <c r="G36" s="32"/>
      <c r="H36" s="13"/>
    </row>
    <row r="37" spans="1:8" x14ac:dyDescent="0.2">
      <c r="A37" s="6">
        <f t="shared" si="5"/>
        <v>2022</v>
      </c>
      <c r="B37" t="s">
        <v>17</v>
      </c>
      <c r="C37" s="21">
        <f>Indeks!G38</f>
        <v>94.285406383333722</v>
      </c>
      <c r="D37" s="31">
        <f t="shared" si="4"/>
        <v>5.7781150241580596E-3</v>
      </c>
      <c r="E37" s="31"/>
      <c r="F37" s="31"/>
      <c r="G37" s="31"/>
      <c r="H37" s="21"/>
    </row>
    <row r="38" spans="1:8" ht="13.5" thickBot="1" x14ac:dyDescent="0.25">
      <c r="A38" s="17">
        <f t="shared" si="5"/>
        <v>2022</v>
      </c>
      <c r="B38" s="18" t="s">
        <v>18</v>
      </c>
      <c r="C38" s="27">
        <f>Indeks!G39</f>
        <v>95.876214218372979</v>
      </c>
      <c r="D38" s="28">
        <f t="shared" si="4"/>
        <v>1.6872259409601006E-2</v>
      </c>
      <c r="E38" s="28">
        <f>(SUM(C36:C38)-SUM(C33:C35))/SUM(C33:C35)</f>
        <v>2.2106295959921023E-2</v>
      </c>
      <c r="F38" s="28">
        <f>(SUM(C33:C38)-SUM(C27:C32))/SUM(C27:C32)</f>
        <v>0.26857087145663949</v>
      </c>
      <c r="G38" s="28">
        <f>(SUM(C27:C38)-SUM(C15:C26))/SUM(C15:C26)</f>
        <v>0.18666994311045934</v>
      </c>
      <c r="H38" s="27">
        <f>(C27+C28+C29+C30+C31+C32+C33+C34+C35+C36+C37+C38)/12</f>
        <v>83.702395540928578</v>
      </c>
    </row>
    <row r="39" spans="1:8" x14ac:dyDescent="0.2">
      <c r="A39" s="2">
        <v>2023</v>
      </c>
      <c r="B39" t="s">
        <v>8</v>
      </c>
      <c r="C39" s="30">
        <f>Indeks!G40</f>
        <v>94.346591259243894</v>
      </c>
      <c r="D39" s="34">
        <f t="shared" ref="D39:D50" si="6">(C39-C38)/C38</f>
        <v>-1.5954144326611928E-2</v>
      </c>
      <c r="E39" s="34"/>
      <c r="F39" s="34"/>
      <c r="G39" s="34"/>
      <c r="H39" s="30"/>
    </row>
    <row r="40" spans="1:8" x14ac:dyDescent="0.2">
      <c r="A40" s="6">
        <f>A39</f>
        <v>2023</v>
      </c>
      <c r="B40" t="s">
        <v>9</v>
      </c>
      <c r="C40" s="21">
        <f>Indeks!G41</f>
        <v>93.220310512598857</v>
      </c>
      <c r="D40" s="31">
        <f t="shared" si="6"/>
        <v>-1.1937694108632527E-2</v>
      </c>
      <c r="E40" s="31"/>
      <c r="F40" s="31"/>
      <c r="G40" s="31"/>
      <c r="H40" s="21"/>
    </row>
    <row r="41" spans="1:8" x14ac:dyDescent="0.2">
      <c r="A41" s="53">
        <f t="shared" ref="A41:A50" si="7">A40</f>
        <v>2023</v>
      </c>
      <c r="B41" s="9" t="s">
        <v>10</v>
      </c>
      <c r="C41" s="29">
        <f>Indeks!G42</f>
        <v>94.059454885274093</v>
      </c>
      <c r="D41" s="25">
        <f t="shared" si="6"/>
        <v>9.0017332924655306E-3</v>
      </c>
      <c r="E41" s="25">
        <f>(SUM(C39:C41)-SUM(C36:C38))/SUM(C36:C38)</f>
        <v>-8.0273516215290091E-3</v>
      </c>
      <c r="F41" s="25"/>
      <c r="G41" s="25"/>
      <c r="H41" s="29"/>
    </row>
    <row r="42" spans="1:8" x14ac:dyDescent="0.2">
      <c r="A42" s="10">
        <f t="shared" si="7"/>
        <v>2023</v>
      </c>
      <c r="B42" s="11" t="s">
        <v>11</v>
      </c>
      <c r="C42" s="13">
        <f>Indeks!G43</f>
        <v>94.572502874554274</v>
      </c>
      <c r="D42" s="32">
        <f t="shared" si="6"/>
        <v>5.4545073635176274E-3</v>
      </c>
      <c r="E42" s="32"/>
      <c r="F42" s="32"/>
      <c r="G42" s="32"/>
      <c r="H42" s="13"/>
    </row>
    <row r="43" spans="1:8" x14ac:dyDescent="0.2">
      <c r="A43" s="52">
        <f t="shared" si="7"/>
        <v>2023</v>
      </c>
      <c r="B43" t="s">
        <v>12</v>
      </c>
      <c r="C43" s="21">
        <f>Indeks!G44</f>
        <v>94.509946915604502</v>
      </c>
      <c r="D43" s="31">
        <f t="shared" si="6"/>
        <v>-6.6146032988838191E-4</v>
      </c>
      <c r="E43" s="31"/>
      <c r="F43" s="31"/>
      <c r="G43" s="31"/>
      <c r="H43" s="21"/>
    </row>
    <row r="44" spans="1:8" ht="13.5" thickBot="1" x14ac:dyDescent="0.25">
      <c r="A44" s="17">
        <f t="shared" si="7"/>
        <v>2023</v>
      </c>
      <c r="B44" s="18" t="s">
        <v>13</v>
      </c>
      <c r="C44" s="27">
        <f>Indeks!G45</f>
        <v>94.247158081957323</v>
      </c>
      <c r="D44" s="28">
        <f t="shared" si="6"/>
        <v>-2.7805415432287104E-3</v>
      </c>
      <c r="E44" s="28">
        <f>(SUM(C42:C44)-SUM(C39:C41))/SUM(C39:C41)</f>
        <v>6.047911265183727E-3</v>
      </c>
      <c r="F44" s="28">
        <f>(SUM(C39:C44)-SUM(C33:C38))/SUM(C33:C38)</f>
        <v>5.8496771204104379E-3</v>
      </c>
      <c r="G44" s="28"/>
      <c r="H44" s="27"/>
    </row>
    <row r="45" spans="1:8" x14ac:dyDescent="0.2">
      <c r="A45" s="54">
        <f t="shared" si="7"/>
        <v>2023</v>
      </c>
      <c r="B45" s="12" t="s">
        <v>29</v>
      </c>
      <c r="C45" s="13">
        <f>Indeks!G46</f>
        <v>94.135559787925274</v>
      </c>
      <c r="D45" s="32">
        <f t="shared" si="6"/>
        <v>-1.1841024843953743E-3</v>
      </c>
      <c r="E45" s="32"/>
      <c r="F45" s="32"/>
      <c r="G45" s="32"/>
      <c r="H45" s="13"/>
    </row>
    <row r="46" spans="1:8" x14ac:dyDescent="0.2">
      <c r="A46" s="52">
        <f t="shared" si="7"/>
        <v>2023</v>
      </c>
      <c r="B46" t="s">
        <v>14</v>
      </c>
      <c r="C46" s="21">
        <f>Indeks!G47</f>
        <v>94.560213342098976</v>
      </c>
      <c r="D46" s="31">
        <f t="shared" si="6"/>
        <v>4.5110854509219358E-3</v>
      </c>
      <c r="E46" s="31"/>
      <c r="F46" s="31"/>
      <c r="G46" s="31"/>
      <c r="H46" s="21"/>
    </row>
    <row r="47" spans="1:8" x14ac:dyDescent="0.2">
      <c r="A47" s="53">
        <f t="shared" si="7"/>
        <v>2023</v>
      </c>
      <c r="B47" s="9" t="s">
        <v>15</v>
      </c>
      <c r="C47" s="29">
        <f>Indeks!G48</f>
        <v>95.028320875565882</v>
      </c>
      <c r="D47" s="25">
        <f t="shared" si="6"/>
        <v>4.9503646081401212E-3</v>
      </c>
      <c r="E47" s="25">
        <f>(SUM(C45:C47)-SUM(C42:C44))/SUM(C42:C44)</f>
        <v>1.3923223077064238E-3</v>
      </c>
      <c r="F47" s="25"/>
      <c r="G47" s="25"/>
      <c r="H47" s="29"/>
    </row>
    <row r="48" spans="1:8" x14ac:dyDescent="0.2">
      <c r="A48" s="10">
        <f t="shared" si="7"/>
        <v>2023</v>
      </c>
      <c r="B48" s="11" t="s">
        <v>16</v>
      </c>
      <c r="C48" s="13">
        <f>Indeks!G49</f>
        <v>97.348362691050895</v>
      </c>
      <c r="D48" s="32">
        <f>(C48-C47)/C47</f>
        <v>2.441421456370858E-2</v>
      </c>
      <c r="E48" s="32"/>
      <c r="F48" s="32"/>
      <c r="G48" s="32"/>
      <c r="H48" s="13"/>
    </row>
    <row r="49" spans="1:8" x14ac:dyDescent="0.2">
      <c r="A49" s="52">
        <f t="shared" si="7"/>
        <v>2023</v>
      </c>
      <c r="B49" t="s">
        <v>17</v>
      </c>
      <c r="C49" s="21">
        <f>Indeks!G50</f>
        <v>97.747028202590485</v>
      </c>
      <c r="D49" s="31">
        <f>(C49-C48)/C48</f>
        <v>4.0952461912976716E-3</v>
      </c>
      <c r="E49" s="31"/>
      <c r="F49" s="31"/>
      <c r="G49" s="31"/>
      <c r="H49" s="21"/>
    </row>
    <row r="50" spans="1:8" ht="13.5" thickBot="1" x14ac:dyDescent="0.25">
      <c r="A50" s="55">
        <f t="shared" si="7"/>
        <v>2023</v>
      </c>
      <c r="B50" s="18" t="s">
        <v>18</v>
      </c>
      <c r="C50" s="27">
        <f>Indeks!G51</f>
        <v>97.707162660046279</v>
      </c>
      <c r="D50" s="28">
        <f t="shared" si="6"/>
        <v>-4.0784403656324471E-4</v>
      </c>
      <c r="E50" s="28">
        <f>(SUM(C48:C50)-SUM(C45:C47))/SUM(C45:C47)</f>
        <v>3.1997492422757116E-2</v>
      </c>
      <c r="F50" s="28">
        <f>(SUM(C45:C50)-SUM(C39:C44))/SUM(C39:C44)</f>
        <v>2.0480681250416532E-2</v>
      </c>
      <c r="G50" s="28">
        <f>(SUM(C39:C50)-SUM(C27:C38))/SUM(C27:C38)</f>
        <v>0.13644956506486888</v>
      </c>
      <c r="H50" s="27">
        <f>(C39+C40+C41+C42+C43+C44+C45+C46+C47+C48+C49+C50)/12</f>
        <v>95.123551007375909</v>
      </c>
    </row>
    <row r="51" spans="1:8" x14ac:dyDescent="0.2">
      <c r="A51" s="2">
        <v>2024</v>
      </c>
      <c r="B51" t="s">
        <v>8</v>
      </c>
      <c r="C51" s="30">
        <f>Indeks!G52</f>
        <v>97.088998586714169</v>
      </c>
      <c r="D51" s="34">
        <f t="shared" ref="D51:D62" si="8">(C51-C50)/C50</f>
        <v>-6.3267017125745026E-3</v>
      </c>
      <c r="E51" s="34"/>
      <c r="F51" s="34"/>
      <c r="G51" s="34"/>
      <c r="H51" s="30"/>
    </row>
    <row r="52" spans="1:8" x14ac:dyDescent="0.2">
      <c r="A52" s="6">
        <f>A51</f>
        <v>2024</v>
      </c>
      <c r="B52" t="s">
        <v>9</v>
      </c>
      <c r="C52" s="21">
        <f>Indeks!G53</f>
        <v>96.639284058589908</v>
      </c>
      <c r="D52" s="31">
        <f t="shared" si="8"/>
        <v>-4.6319823530016372E-3</v>
      </c>
      <c r="E52" s="31"/>
      <c r="F52" s="31"/>
      <c r="G52" s="31"/>
      <c r="H52" s="21"/>
    </row>
    <row r="53" spans="1:8" x14ac:dyDescent="0.2">
      <c r="A53" s="8">
        <f t="shared" ref="A53:A62" si="9">A52</f>
        <v>2024</v>
      </c>
      <c r="B53" s="9" t="s">
        <v>10</v>
      </c>
      <c r="C53" s="29">
        <f>Indeks!G54</f>
        <v>97.049246942064599</v>
      </c>
      <c r="D53" s="25">
        <f t="shared" si="8"/>
        <v>4.2421970264819118E-3</v>
      </c>
      <c r="E53" s="25">
        <f>(SUM(C51:C53)-SUM(C48:C50))/SUM(C48:C50)</f>
        <v>-6.9160051431984403E-3</v>
      </c>
      <c r="F53" s="25"/>
      <c r="G53" s="25"/>
      <c r="H53" s="29"/>
    </row>
    <row r="54" spans="1:8" x14ac:dyDescent="0.2">
      <c r="A54" s="10">
        <f t="shared" si="9"/>
        <v>2024</v>
      </c>
      <c r="B54" s="11" t="s">
        <v>11</v>
      </c>
      <c r="C54" s="13">
        <f>Indeks!G55</f>
        <v>98.159448122614194</v>
      </c>
      <c r="D54" s="32">
        <f t="shared" si="8"/>
        <v>1.1439565123182775E-2</v>
      </c>
      <c r="E54" s="32"/>
      <c r="F54" s="32"/>
      <c r="G54" s="32"/>
      <c r="H54" s="13"/>
    </row>
    <row r="55" spans="1:8" x14ac:dyDescent="0.2">
      <c r="A55" s="6">
        <f t="shared" si="9"/>
        <v>2024</v>
      </c>
      <c r="B55" t="s">
        <v>12</v>
      </c>
      <c r="C55" s="21">
        <f>Indeks!G56</f>
        <v>97.703905142629608</v>
      </c>
      <c r="D55" s="31">
        <f t="shared" si="8"/>
        <v>-4.6408469963640344E-3</v>
      </c>
      <c r="E55" s="31"/>
      <c r="F55" s="31"/>
      <c r="G55" s="31"/>
      <c r="H55" s="21"/>
    </row>
    <row r="56" spans="1:8" ht="13.5" thickBot="1" x14ac:dyDescent="0.25">
      <c r="A56" s="17">
        <f t="shared" si="9"/>
        <v>2024</v>
      </c>
      <c r="B56" s="18" t="s">
        <v>13</v>
      </c>
      <c r="C56" s="27">
        <f>Indeks!G57</f>
        <v>97.834865614173594</v>
      </c>
      <c r="D56" s="28">
        <f t="shared" si="8"/>
        <v>1.3403811378143791E-3</v>
      </c>
      <c r="E56" s="28">
        <f>(SUM(C54:C56)-SUM(C51:C53))/SUM(C51:C53)</f>
        <v>1.0044411946801106E-2</v>
      </c>
      <c r="F56" s="28">
        <f>(SUM(C51:C56)-SUM(C45:C50))/SUM(C45:C50)</f>
        <v>1.3787915859849269E-2</v>
      </c>
      <c r="G56" s="28"/>
      <c r="H56" s="27"/>
    </row>
    <row r="57" spans="1:8" x14ac:dyDescent="0.2">
      <c r="A57" s="52">
        <f t="shared" si="9"/>
        <v>2024</v>
      </c>
      <c r="B57" s="5" t="s">
        <v>29</v>
      </c>
      <c r="C57" s="13">
        <f>Indeks!G58</f>
        <v>98.011802027229777</v>
      </c>
      <c r="D57" s="32">
        <f t="shared" si="8"/>
        <v>1.8085210415063864E-3</v>
      </c>
      <c r="E57" s="32"/>
      <c r="F57" s="32"/>
      <c r="G57" s="32"/>
      <c r="H57" s="13"/>
    </row>
    <row r="58" spans="1:8" x14ac:dyDescent="0.2">
      <c r="A58" s="6">
        <f t="shared" si="9"/>
        <v>2024</v>
      </c>
      <c r="B58" t="s">
        <v>14</v>
      </c>
      <c r="C58" s="21">
        <f>Indeks!G59</f>
        <v>97.970799865987345</v>
      </c>
      <c r="D58" s="31">
        <f t="shared" si="8"/>
        <v>-4.1833902034614501E-4</v>
      </c>
      <c r="E58" s="31"/>
      <c r="F58" s="31"/>
      <c r="G58" s="31"/>
      <c r="H58" s="21"/>
    </row>
    <row r="59" spans="1:8" x14ac:dyDescent="0.2">
      <c r="A59" s="8">
        <f t="shared" si="9"/>
        <v>2024</v>
      </c>
      <c r="B59" s="9" t="s">
        <v>15</v>
      </c>
      <c r="C59" s="29">
        <f>Indeks!G60</f>
        <v>98.304244474362989</v>
      </c>
      <c r="D59" s="25">
        <f t="shared" si="8"/>
        <v>3.4035101155829766E-3</v>
      </c>
      <c r="E59" s="25">
        <f>(SUM(C57:C59)-SUM(C54:C56))/SUM(C54:C56)</f>
        <v>2.0041915487556952E-3</v>
      </c>
      <c r="F59" s="25"/>
      <c r="G59" s="25"/>
      <c r="H59" s="29"/>
    </row>
    <row r="60" spans="1:8" x14ac:dyDescent="0.2">
      <c r="A60" s="10">
        <f t="shared" si="9"/>
        <v>2024</v>
      </c>
      <c r="B60" s="11" t="s">
        <v>16</v>
      </c>
      <c r="C60" s="13">
        <f>Indeks!G61</f>
        <v>99.832317808944168</v>
      </c>
      <c r="D60" s="32">
        <f t="shared" si="8"/>
        <v>1.5544327132077087E-2</v>
      </c>
      <c r="E60" s="32"/>
      <c r="F60" s="32"/>
      <c r="G60" s="32"/>
      <c r="H60" s="13"/>
    </row>
    <row r="61" spans="1:8" x14ac:dyDescent="0.2">
      <c r="A61" s="6">
        <f t="shared" si="9"/>
        <v>2024</v>
      </c>
      <c r="B61" t="s">
        <v>17</v>
      </c>
      <c r="C61" s="21">
        <f>Indeks!G62</f>
        <v>99.283588836770789</v>
      </c>
      <c r="D61" s="31">
        <f t="shared" si="8"/>
        <v>-5.4965063840701203E-3</v>
      </c>
      <c r="E61" s="31"/>
      <c r="F61" s="31"/>
      <c r="G61" s="31"/>
      <c r="H61" s="21"/>
    </row>
    <row r="62" spans="1:8" ht="13.5" thickBot="1" x14ac:dyDescent="0.25">
      <c r="A62" s="17">
        <f t="shared" si="9"/>
        <v>2024</v>
      </c>
      <c r="B62" s="18" t="s">
        <v>18</v>
      </c>
      <c r="C62" s="27">
        <f>Indeks!G63</f>
        <v>99.351375108520301</v>
      </c>
      <c r="D62" s="28">
        <f t="shared" si="8"/>
        <v>6.8275404368144956E-4</v>
      </c>
      <c r="E62" s="28">
        <f>(SUM(C60:C62)-SUM(C57:C59))/SUM(C57:C59)</f>
        <v>1.420530831824399E-2</v>
      </c>
      <c r="F62" s="28">
        <f>(SUM(C57:C62)-SUM(C51:C56))/SUM(C51:C56)</f>
        <v>1.416376928682719E-2</v>
      </c>
      <c r="G62" s="28">
        <f>(SUM(C51:C62)-SUM(C39:C50))/SUM(C39:C50)</f>
        <v>3.1316521269374273E-2</v>
      </c>
      <c r="H62" s="27">
        <f>(C51+C52+C53+C54+C55+C56+C57+C58+C59+C60+C61+C62)/12</f>
        <v>98.1024897157168</v>
      </c>
    </row>
    <row r="63" spans="1:8" x14ac:dyDescent="0.2">
      <c r="A63" s="2">
        <v>2025</v>
      </c>
      <c r="B63" t="s">
        <v>8</v>
      </c>
      <c r="C63" s="30">
        <f>Indeks!G64</f>
        <v>98.955840470410777</v>
      </c>
      <c r="D63" s="34">
        <f t="shared" ref="D63:D71" si="10">(C63-C62)/C62</f>
        <v>-3.9811692357301174E-3</v>
      </c>
      <c r="E63" s="34"/>
      <c r="F63" s="34"/>
      <c r="G63" s="34"/>
      <c r="H63" s="30"/>
    </row>
    <row r="64" spans="1:8" x14ac:dyDescent="0.2">
      <c r="A64" s="6">
        <f>A63</f>
        <v>2025</v>
      </c>
      <c r="B64" t="s">
        <v>9</v>
      </c>
      <c r="C64" s="21">
        <f>Indeks!G65</f>
        <v>99.012700726909642</v>
      </c>
      <c r="D64" s="31">
        <f t="shared" si="10"/>
        <v>5.7460232997432023E-4</v>
      </c>
      <c r="E64" s="31"/>
      <c r="F64" s="31"/>
      <c r="G64" s="31"/>
      <c r="H64" s="21"/>
    </row>
    <row r="65" spans="1:8" x14ac:dyDescent="0.2">
      <c r="A65" s="8">
        <f t="shared" ref="A65:A74" si="11">A64</f>
        <v>2025</v>
      </c>
      <c r="B65" s="9" t="s">
        <v>10</v>
      </c>
      <c r="C65" s="29">
        <f>Indeks!G66</f>
        <v>99.987302478849045</v>
      </c>
      <c r="D65" s="25">
        <f t="shared" si="10"/>
        <v>9.8431993550755249E-3</v>
      </c>
      <c r="E65" s="25">
        <f>(SUM(C63:C65)-SUM(C60:C62))/SUM(C60:C62)</f>
        <v>-1.7135482156028197E-3</v>
      </c>
      <c r="F65" s="25"/>
      <c r="G65" s="25"/>
      <c r="H65" s="29"/>
    </row>
    <row r="66" spans="1:8" x14ac:dyDescent="0.2">
      <c r="A66" s="10">
        <f t="shared" si="11"/>
        <v>2025</v>
      </c>
      <c r="B66" s="11" t="s">
        <v>11</v>
      </c>
      <c r="C66" s="13">
        <f>Indeks!G67</f>
        <v>100.41164142873559</v>
      </c>
      <c r="D66" s="32">
        <f t="shared" si="10"/>
        <v>4.2439283725682064E-3</v>
      </c>
      <c r="E66" s="32"/>
      <c r="F66" s="32"/>
      <c r="G66" s="32"/>
      <c r="H66" s="13"/>
    </row>
    <row r="67" spans="1:8" x14ac:dyDescent="0.2">
      <c r="A67" s="6">
        <f t="shared" si="11"/>
        <v>2025</v>
      </c>
      <c r="B67" t="s">
        <v>12</v>
      </c>
      <c r="C67" s="21">
        <f>Indeks!G68</f>
        <v>100</v>
      </c>
      <c r="D67" s="31">
        <f t="shared" si="10"/>
        <v>-4.0995388869102742E-3</v>
      </c>
      <c r="E67" s="31"/>
      <c r="F67" s="31"/>
      <c r="G67" s="31"/>
      <c r="H67" s="21"/>
    </row>
    <row r="68" spans="1:8" ht="13.5" thickBot="1" x14ac:dyDescent="0.25">
      <c r="A68" s="17">
        <f t="shared" si="11"/>
        <v>2025</v>
      </c>
      <c r="B68" s="18" t="s">
        <v>13</v>
      </c>
      <c r="C68" s="27">
        <f>Indeks!G69</f>
        <v>99.770558957078251</v>
      </c>
      <c r="D68" s="28">
        <f t="shared" si="10"/>
        <v>-2.2944104292174929E-3</v>
      </c>
      <c r="E68" s="28">
        <f>(SUM(C66:C68)-SUM(C63:C65))/SUM(C63:C65)</f>
        <v>7.472102853146546E-3</v>
      </c>
      <c r="F68" s="28">
        <f>(SUM(C63:C68)-SUM(C57:C62))/SUM(C57:C62)</f>
        <v>9.0828822352151724E-3</v>
      </c>
      <c r="G68" s="28"/>
      <c r="H68" s="27"/>
    </row>
    <row r="69" spans="1:8" x14ac:dyDescent="0.2">
      <c r="A69" s="52">
        <f t="shared" si="11"/>
        <v>2025</v>
      </c>
      <c r="B69" s="5" t="s">
        <v>29</v>
      </c>
      <c r="C69" s="13">
        <f>Indeks!G70</f>
        <v>99.831589237949387</v>
      </c>
      <c r="D69" s="32">
        <f t="shared" si="10"/>
        <v>6.1170631405795992E-4</v>
      </c>
      <c r="E69" s="32"/>
      <c r="F69" s="32"/>
      <c r="G69" s="32"/>
      <c r="H69" s="13"/>
    </row>
    <row r="70" spans="1:8" x14ac:dyDescent="0.2">
      <c r="A70" s="6">
        <f t="shared" si="11"/>
        <v>2025</v>
      </c>
      <c r="B70" t="s">
        <v>14</v>
      </c>
      <c r="C70" s="21">
        <f>Indeks!G71</f>
        <v>99.880141301224739</v>
      </c>
      <c r="D70" s="31">
        <f t="shared" si="10"/>
        <v>4.8633968111664303E-4</v>
      </c>
      <c r="E70" s="31"/>
      <c r="F70" s="31"/>
      <c r="G70" s="31"/>
      <c r="H70" s="21"/>
    </row>
    <row r="71" spans="1:8" x14ac:dyDescent="0.2">
      <c r="A71" s="8">
        <f t="shared" si="11"/>
        <v>2025</v>
      </c>
      <c r="B71" s="9" t="s">
        <v>15</v>
      </c>
      <c r="C71" s="29">
        <f>Indeks!G72</f>
        <v>100.34383138357838</v>
      </c>
      <c r="D71" s="25">
        <f t="shared" si="10"/>
        <v>4.6424652219424793E-3</v>
      </c>
      <c r="E71" s="25">
        <f>(SUM(C69:C71)-SUM(C66:C68))/SUM(C66:C68)</f>
        <v>-4.2187199273833065E-4</v>
      </c>
      <c r="F71" s="25"/>
      <c r="G71" s="25"/>
      <c r="H71" s="29"/>
    </row>
    <row r="72" spans="1:8" x14ac:dyDescent="0.2">
      <c r="A72" s="78">
        <f t="shared" si="11"/>
        <v>2025</v>
      </c>
      <c r="B72" s="77" t="s">
        <v>16</v>
      </c>
      <c r="C72" s="79">
        <f>Indeks!G73</f>
        <v>101.34502072142092</v>
      </c>
      <c r="D72" s="80">
        <f t="shared" ref="D72" si="12">(C72-C71)/C71</f>
        <v>9.9775873019574083E-3</v>
      </c>
      <c r="E72" s="32"/>
      <c r="F72" s="32"/>
      <c r="G72" s="32"/>
      <c r="H72" s="13"/>
    </row>
    <row r="73" spans="1:8" x14ac:dyDescent="0.2">
      <c r="A73" s="78">
        <f t="shared" si="11"/>
        <v>2025</v>
      </c>
      <c r="B73" s="77" t="s">
        <v>17</v>
      </c>
      <c r="C73" s="79">
        <f>Indeks!G74</f>
        <v>101.36253422929293</v>
      </c>
      <c r="D73" s="80">
        <f t="shared" ref="D73:D74" si="13">(C73-C72)/C72</f>
        <v>1.7281073847872402E-4</v>
      </c>
      <c r="E73" s="31"/>
      <c r="F73" s="31"/>
      <c r="G73" s="31"/>
      <c r="H73" s="21"/>
    </row>
    <row r="74" spans="1:8" ht="13.5" thickBot="1" x14ac:dyDescent="0.25">
      <c r="A74" s="78">
        <f t="shared" si="11"/>
        <v>2025</v>
      </c>
      <c r="B74" s="77" t="s">
        <v>18</v>
      </c>
      <c r="C74" s="27">
        <f>Indeks!G75</f>
        <v>101.55940624910781</v>
      </c>
      <c r="D74" s="28">
        <f t="shared" si="13"/>
        <v>1.9422562913584051E-3</v>
      </c>
      <c r="E74" s="28">
        <f>(SUM(C72:C74)-SUM(C69:C71))/SUM(C69:C71)</f>
        <v>1.4035398144538896E-2</v>
      </c>
      <c r="F74" s="28">
        <f>(SUM(C69:C74)-SUM(C63:C68))/SUM(C63:C68)</f>
        <v>1.0339551416244656E-2</v>
      </c>
      <c r="G74" s="28">
        <f>(SUM(C63:C74)-SUM(C51:C62))/SUM(C51:C62)</f>
        <v>2.1432254734368262E-2</v>
      </c>
      <c r="H74" s="27">
        <f>(C63+C64+C65+C66+C67+C68+C69+C70+C71+C72+C73+C74)/12</f>
        <v>100.20504726537979</v>
      </c>
    </row>
  </sheetData>
  <phoneticPr fontId="4" type="noConversion"/>
  <pageMargins left="0.74803149606299213" right="0.74803149606299213" top="0.78740157480314965" bottom="0.39370078740157483" header="0" footer="0"/>
  <pageSetup paperSize="9" fitToHeight="0" orientation="portrait" r:id="rId1"/>
  <headerFooter alignWithMargins="0">
    <oddHeader>&amp;R&amp;14
&amp;"Arial,Fed"&amp;F</oddHeader>
    <oddFooter>&amp;L&amp;D&amp;RKontaktinformation: FynBus (HNB/JNB)</oddFooter>
  </headerFooter>
  <rowBreaks count="1" manualBreakCount="1">
    <brk id="50" max="7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CD2E-B2D2-4B11-8B92-0F62907124E4}">
  <sheetPr codeName="Ark3">
    <pageSetUpPr fitToPage="1"/>
  </sheetPr>
  <dimension ref="A1:F124"/>
  <sheetViews>
    <sheetView view="pageBreakPreview" zoomScale="80" zoomScaleNormal="100" zoomScaleSheetLayoutView="80" workbookViewId="0">
      <selection activeCell="J52" sqref="J52"/>
    </sheetView>
  </sheetViews>
  <sheetFormatPr defaultRowHeight="12.75" x14ac:dyDescent="0.2"/>
  <cols>
    <col min="1" max="1" width="12.140625" customWidth="1"/>
    <col min="2" max="2" width="53.42578125" customWidth="1"/>
    <col min="3" max="3" width="13.140625" customWidth="1"/>
    <col min="4" max="4" width="12.140625" customWidth="1"/>
    <col min="5" max="5" width="6.85546875" customWidth="1"/>
    <col min="17" max="17" width="9" customWidth="1"/>
  </cols>
  <sheetData>
    <row r="1" spans="1:5" ht="15.75" x14ac:dyDescent="0.25">
      <c r="A1" s="22" t="s">
        <v>31</v>
      </c>
    </row>
    <row r="2" spans="1:5" x14ac:dyDescent="0.2">
      <c r="A2" s="4" t="s">
        <v>27</v>
      </c>
      <c r="B2" s="4" t="s">
        <v>28</v>
      </c>
    </row>
    <row r="3" spans="1:5" x14ac:dyDescent="0.2">
      <c r="A3" s="4"/>
      <c r="B3" s="4" t="s">
        <v>64</v>
      </c>
    </row>
    <row r="4" spans="1:5" x14ac:dyDescent="0.2">
      <c r="A4" s="2" t="s">
        <v>22</v>
      </c>
      <c r="B4" s="2" t="s">
        <v>63</v>
      </c>
      <c r="C4" s="2" t="s">
        <v>23</v>
      </c>
      <c r="D4" s="2" t="s">
        <v>36</v>
      </c>
      <c r="E4" s="2" t="s">
        <v>26</v>
      </c>
    </row>
    <row r="5" spans="1:5" ht="38.25" x14ac:dyDescent="0.2">
      <c r="A5" s="33" t="s">
        <v>3</v>
      </c>
      <c r="B5" s="41" t="s">
        <v>58</v>
      </c>
      <c r="C5" t="s">
        <v>24</v>
      </c>
      <c r="D5" s="5" t="s">
        <v>37</v>
      </c>
      <c r="E5" s="23">
        <f>Indeks!B2</f>
        <v>0.66258842564212239</v>
      </c>
    </row>
    <row r="6" spans="1:5" x14ac:dyDescent="0.2">
      <c r="A6" s="33" t="s">
        <v>4</v>
      </c>
      <c r="B6" s="41" t="s">
        <v>62</v>
      </c>
      <c r="C6" t="s">
        <v>25</v>
      </c>
      <c r="D6" s="5" t="s">
        <v>38</v>
      </c>
      <c r="E6" s="23">
        <f>Indeks!C2</f>
        <v>0.10846818217174264</v>
      </c>
    </row>
    <row r="7" spans="1:5" x14ac:dyDescent="0.2">
      <c r="A7" s="33" t="s">
        <v>5</v>
      </c>
      <c r="B7" s="41" t="s">
        <v>59</v>
      </c>
      <c r="C7" t="s">
        <v>25</v>
      </c>
      <c r="D7" s="5" t="s">
        <v>38</v>
      </c>
      <c r="E7" s="23">
        <f>Indeks!D2</f>
        <v>6.7500304987538423E-2</v>
      </c>
    </row>
    <row r="8" spans="1:5" x14ac:dyDescent="0.2">
      <c r="A8" s="33" t="s">
        <v>6</v>
      </c>
      <c r="B8" s="41" t="s">
        <v>60</v>
      </c>
      <c r="C8" t="s">
        <v>25</v>
      </c>
      <c r="D8" s="5" t="s">
        <v>38</v>
      </c>
      <c r="E8" s="23">
        <f>Indeks!E2</f>
        <v>0.14826293668317811</v>
      </c>
    </row>
    <row r="9" spans="1:5" ht="38.25" x14ac:dyDescent="0.2">
      <c r="A9" s="33" t="s">
        <v>7</v>
      </c>
      <c r="B9" s="41" t="s">
        <v>61</v>
      </c>
      <c r="C9" t="s">
        <v>25</v>
      </c>
      <c r="D9" s="5" t="s">
        <v>38</v>
      </c>
      <c r="E9" s="23">
        <f>Indeks!F2</f>
        <v>1.3180150515418508E-2</v>
      </c>
    </row>
    <row r="124" spans="6:6" x14ac:dyDescent="0.2">
      <c r="F124" s="7"/>
    </row>
  </sheetData>
  <phoneticPr fontId="4" type="noConversion"/>
  <pageMargins left="0.74803149606299213" right="0.74803149606299213" top="0.78740157480314965" bottom="0.39370078740157483" header="0" footer="0"/>
  <pageSetup paperSize="9" scale="82" fitToHeight="0" orientation="portrait" r:id="rId1"/>
  <headerFooter alignWithMargins="0">
    <oddHeader>&amp;R&amp;14
&amp;"Arial,Fed"&amp;F</oddHeader>
    <oddFooter>&amp;L&amp;D&amp;RKontaktinformation: FynBus (HNB/JNB)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3502C-FCEC-4ED4-8318-A48D5EB9859F}">
  <sheetPr codeName="Ark5">
    <pageSetUpPr fitToPage="1"/>
  </sheetPr>
  <dimension ref="A2:K7"/>
  <sheetViews>
    <sheetView workbookViewId="0">
      <selection activeCell="A4" sqref="A4"/>
    </sheetView>
  </sheetViews>
  <sheetFormatPr defaultRowHeight="12.75" x14ac:dyDescent="0.2"/>
  <cols>
    <col min="1" max="1" width="47" customWidth="1"/>
    <col min="2" max="2" width="11.42578125" customWidth="1"/>
    <col min="3" max="8" width="6.140625" customWidth="1"/>
    <col min="9" max="9" width="7.42578125" customWidth="1"/>
  </cols>
  <sheetData>
    <row r="2" spans="1:11" x14ac:dyDescent="0.2">
      <c r="A2" s="2" t="s">
        <v>49</v>
      </c>
    </row>
    <row r="3" spans="1:11" x14ac:dyDescent="0.2">
      <c r="A3" s="43"/>
      <c r="B3" s="43" t="s">
        <v>2</v>
      </c>
      <c r="C3" s="43" t="s">
        <v>40</v>
      </c>
      <c r="D3" s="43" t="s">
        <v>41</v>
      </c>
      <c r="E3" s="43" t="s">
        <v>42</v>
      </c>
      <c r="F3" s="43" t="s">
        <v>44</v>
      </c>
      <c r="G3" s="43" t="s">
        <v>45</v>
      </c>
      <c r="H3" s="43" t="s">
        <v>51</v>
      </c>
      <c r="I3" s="49" t="s">
        <v>54</v>
      </c>
      <c r="J3" s="49" t="s">
        <v>53</v>
      </c>
      <c r="K3" s="49" t="s">
        <v>55</v>
      </c>
    </row>
    <row r="4" spans="1:11" x14ac:dyDescent="0.2">
      <c r="A4" s="43"/>
      <c r="B4" s="43" t="s">
        <v>43</v>
      </c>
      <c r="C4" s="43" t="s">
        <v>42</v>
      </c>
      <c r="D4" s="43" t="s">
        <v>44</v>
      </c>
      <c r="E4" s="43" t="s">
        <v>45</v>
      </c>
      <c r="F4" s="43" t="s">
        <v>51</v>
      </c>
      <c r="G4" s="43" t="s">
        <v>52</v>
      </c>
      <c r="H4" s="43" t="s">
        <v>53</v>
      </c>
      <c r="I4" s="49" t="s">
        <v>55</v>
      </c>
      <c r="J4" s="49" t="s">
        <v>56</v>
      </c>
      <c r="K4" s="50" t="s">
        <v>57</v>
      </c>
    </row>
    <row r="5" spans="1:11" x14ac:dyDescent="0.2">
      <c r="A5" s="43" t="s">
        <v>48</v>
      </c>
      <c r="B5" s="43" t="s">
        <v>46</v>
      </c>
      <c r="C5" s="44">
        <v>99.1</v>
      </c>
      <c r="D5" s="45"/>
      <c r="E5" s="45"/>
      <c r="F5" s="45"/>
      <c r="G5" s="45"/>
      <c r="H5" s="45"/>
      <c r="I5" s="45"/>
      <c r="J5" s="45"/>
      <c r="K5" s="45"/>
    </row>
    <row r="6" spans="1:11" x14ac:dyDescent="0.2">
      <c r="A6" s="48" t="s">
        <v>49</v>
      </c>
      <c r="B6" s="43" t="s">
        <v>47</v>
      </c>
      <c r="C6" s="46">
        <v>100.2</v>
      </c>
      <c r="D6" s="46">
        <v>100</v>
      </c>
      <c r="E6" s="46">
        <v>100.2</v>
      </c>
      <c r="F6" s="46">
        <v>99.9</v>
      </c>
      <c r="G6" s="46">
        <v>99.8</v>
      </c>
      <c r="H6" s="46">
        <v>100</v>
      </c>
      <c r="I6" s="46">
        <v>100.1</v>
      </c>
      <c r="J6" s="46">
        <v>100</v>
      </c>
      <c r="K6" s="46">
        <v>100</v>
      </c>
    </row>
    <row r="7" spans="1:11" x14ac:dyDescent="0.2">
      <c r="A7" s="43" t="s">
        <v>50</v>
      </c>
      <c r="B7" s="43" t="s">
        <v>46</v>
      </c>
      <c r="C7" s="45">
        <f>+C5/C6</f>
        <v>0.98902195608782428</v>
      </c>
      <c r="D7" s="47">
        <f t="shared" ref="D7:J7" si="0">+$C7*D6</f>
        <v>98.902195608782435</v>
      </c>
      <c r="E7" s="47">
        <f t="shared" si="0"/>
        <v>99.1</v>
      </c>
      <c r="F7" s="47">
        <f t="shared" si="0"/>
        <v>98.803293413173648</v>
      </c>
      <c r="G7" s="47">
        <f t="shared" si="0"/>
        <v>98.704391217564861</v>
      </c>
      <c r="H7" s="47">
        <f t="shared" si="0"/>
        <v>98.902195608782435</v>
      </c>
      <c r="I7" s="47">
        <f t="shared" si="0"/>
        <v>99.001097804391208</v>
      </c>
      <c r="J7" s="47">
        <f t="shared" si="0"/>
        <v>98.902195608782435</v>
      </c>
      <c r="K7" s="47">
        <f>+$C7*K6</f>
        <v>98.902195608782435</v>
      </c>
    </row>
  </sheetData>
  <pageMargins left="0.7" right="0.7" top="0.75" bottom="0.75" header="0.3" footer="0.3"/>
  <pageSetup paperSize="9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9820A041B70C458332576247989482" ma:contentTypeVersion="1" ma:contentTypeDescription="Create a new document." ma:contentTypeScope="" ma:versionID="c26560020da249afc834ed02d78b5403">
  <xsd:schema xmlns:xsd="http://www.w3.org/2001/XMLSchema" xmlns:xs="http://www.w3.org/2001/XMLSchema" xmlns:p="http://schemas.microsoft.com/office/2006/metadata/properties" xmlns:ns2="1ff13c44-5cc8-42ab-a80b-ef6f7f83bfc9" targetNamespace="http://schemas.microsoft.com/office/2006/metadata/properties" ma:root="true" ma:fieldsID="f1aa1419e6c7669c55db46cc80919609" ns2:_="">
    <xsd:import namespace="1ff13c44-5cc8-42ab-a80b-ef6f7f83bfc9"/>
    <xsd:element name="properties">
      <xsd:complexType>
        <xsd:sequence>
          <xsd:element name="documentManagement">
            <xsd:complexType>
              <xsd:all>
                <xsd:element ref="ns2:TSMoveSe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13c44-5cc8-42ab-a80b-ef6f7f83bfc9" elementFormDefault="qualified">
    <xsd:import namespace="http://schemas.microsoft.com/office/2006/documentManagement/types"/>
    <xsd:import namespace="http://schemas.microsoft.com/office/infopath/2007/PartnerControls"/>
    <xsd:element name="TSMoveSetID" ma:index="8" nillable="true" ma:displayName="TSMoveSetID" ma:description="This field contains document metadata from TeamShare" ma:internalName="TSMoveSetI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SMoveSetID xmlns="1ff13c44-5cc8-42ab-a80b-ef6f7f83bfc9" xsi:nil="true"/>
  </documentManagement>
</p:properties>
</file>

<file path=customXml/itemProps1.xml><?xml version="1.0" encoding="utf-8"?>
<ds:datastoreItem xmlns:ds="http://schemas.openxmlformats.org/officeDocument/2006/customXml" ds:itemID="{A6BD3E6A-FC2F-4C09-8B56-131EB1EB38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58365-FAA6-4C6D-904C-95C1BC5C5B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f13c44-5cc8-42ab-a80b-ef6f7f83b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F5F9C3-5B3B-4B60-8436-C87F44DA730F}">
  <ds:schemaRefs>
    <ds:schemaRef ds:uri="http://schemas.microsoft.com/office/infopath/2007/PartnerControls"/>
    <ds:schemaRef ds:uri="1ff13c44-5cc8-42ab-a80b-ef6f7f83bfc9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Indeks</vt:lpstr>
      <vt:lpstr>Reelle vægte</vt:lpstr>
      <vt:lpstr>Udvikling i indeks</vt:lpstr>
      <vt:lpstr>Kilder og dokumentation</vt:lpstr>
      <vt:lpstr>Note pris 10</vt:lpstr>
      <vt:lpstr>Indeks!Udskriftsområde</vt:lpstr>
      <vt:lpstr>'Kilder og dokumentation'!Udskriftsområde</vt:lpstr>
      <vt:lpstr>'Note pris 10'!Udskriftsområde</vt:lpstr>
      <vt:lpstr>'Reelle vægte'!Udskriftsområde</vt:lpstr>
      <vt:lpstr>'Udvikling i indeks'!Udskriftsområde</vt:lpstr>
      <vt:lpstr>Indeks!Udskriftstitler</vt:lpstr>
    </vt:vector>
  </TitlesOfParts>
  <Company>Danske Busvognmænd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Korshøj Nielsen</dc:creator>
  <cp:lastModifiedBy>Jacob Nissen Boldt</cp:lastModifiedBy>
  <cp:lastPrinted>2025-11-27T13:12:41Z</cp:lastPrinted>
  <dcterms:created xsi:type="dcterms:W3CDTF">2009-05-19T06:17:18Z</dcterms:created>
  <dcterms:modified xsi:type="dcterms:W3CDTF">2025-11-27T13:12:51Z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0x010100429820A041B70C458332576247989482</vt:lpwstr>
  </property>
</Properties>
</file>