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Indeksberegning til entreprenørafregninger\ELindeks\Til hjemmeside\SBLON VEST\"/>
    </mc:Choice>
  </mc:AlternateContent>
  <xr:revisionPtr revIDLastSave="0" documentId="13_ncr:1_{D0B4231F-9658-408B-933D-8061F1EBF40A}"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Indeks!$A$1:$J$276</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1" i="1" l="1"/>
  <c r="E251" i="1"/>
  <c r="H251" i="1"/>
  <c r="F250" i="1"/>
  <c r="E250" i="1"/>
  <c r="C252" i="1"/>
  <c r="C251" i="1"/>
  <c r="C250" i="1"/>
  <c r="H250" i="1" s="1"/>
  <c r="F249" i="1"/>
  <c r="E249" i="1"/>
  <c r="H249" i="1"/>
  <c r="F248" i="1"/>
  <c r="H248" i="1" s="1"/>
  <c r="E248" i="1"/>
  <c r="C249" i="1"/>
  <c r="C248" i="1"/>
  <c r="C247" i="1"/>
  <c r="F247" i="1"/>
  <c r="E247" i="1"/>
  <c r="H247" i="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E224" i="1" l="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180" i="5" l="1"/>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52" i="1" l="1"/>
  <c r="G253" i="1" s="1"/>
  <c r="G254" i="1" s="1"/>
  <c r="G255" i="1" s="1"/>
  <c r="G256" i="1" s="1"/>
  <c r="D208" i="2"/>
  <c r="H205" i="2"/>
  <c r="D204" i="5"/>
  <c r="H207" i="1"/>
  <c r="D207" i="2" s="1"/>
  <c r="G206" i="2"/>
  <c r="C206" i="2"/>
  <c r="F206" i="2"/>
  <c r="C205" i="5"/>
  <c r="D205" i="5" s="1"/>
  <c r="E206" i="2"/>
  <c r="G257" i="1" l="1"/>
  <c r="F252" i="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52" i="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H243" i="2"/>
  <c r="D242" i="5"/>
  <c r="G242" i="5"/>
  <c r="E242" i="5"/>
  <c r="H246" i="2" l="1"/>
  <c r="C247" i="5"/>
  <c r="G248" i="2"/>
  <c r="F248" i="2"/>
  <c r="E248" i="2"/>
  <c r="D248" i="2"/>
  <c r="C248" i="2"/>
  <c r="G247" i="2"/>
  <c r="F247" i="2"/>
  <c r="E247" i="2"/>
  <c r="D247" i="2"/>
  <c r="C246" i="5"/>
  <c r="C247" i="2"/>
  <c r="G244" i="2"/>
  <c r="D244" i="2"/>
  <c r="F244" i="2"/>
  <c r="C243" i="5"/>
  <c r="E244" i="2"/>
  <c r="C244" i="2"/>
  <c r="C250" i="2" l="1"/>
  <c r="D247" i="5"/>
  <c r="D243" i="5"/>
  <c r="E245" i="5"/>
  <c r="D244" i="5"/>
  <c r="H248" i="2"/>
  <c r="C248" i="5"/>
  <c r="D248" i="5" s="1"/>
  <c r="E249" i="2"/>
  <c r="F249" i="2"/>
  <c r="G249" i="2"/>
  <c r="D249" i="2"/>
  <c r="C249" i="2"/>
  <c r="H247" i="2"/>
  <c r="D246" i="5"/>
  <c r="H244" i="2"/>
  <c r="D252"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2"/>
  <c r="H254" i="5" l="1"/>
  <c r="G254" i="5"/>
  <c r="E254" i="5"/>
  <c r="D254" i="5"/>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<sst xmlns="http://schemas.openxmlformats.org/spreadsheetml/2006/main" count="993" uniqueCount="92">
  <si>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</si>
  <si>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</si>
  <si>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</si>
  <si>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</si>
  <si>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</si>
  <si>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</si>
  <si>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</si>
  <si>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</si>
  <si>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</si>
  <si>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</si>
  <si>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</si>
  <si>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</si>
  <si>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</si>
  <si>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</si>
  <si>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</si>
  <si>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</si>
  <si>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</si>
  <si>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</si>
  <si>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</si>
  <si>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</si>
  <si>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</si>
  <si>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</si>
  <si>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</si>
  <si>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</si>
  <si>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</si>
  <si>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</si>
  <si>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</si>
  <si>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</si>
  <si>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</si>
  <si>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</si>
  <si>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</si>
  <si>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</si>
  <si>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</si>
  <si>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</si>
  <si>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</si>
  <si>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</si>
  <si>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</si>
  <si>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</si>
  <si>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</si>
  <si>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</si>
  <si>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</si>
  <si>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</si>
  <si>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</si>
  <si>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</si>
  <si>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</si>
  <si>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</si>
  <si>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</si>
  <si>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</si>
  <si>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</si>
  <si>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</si>
  <si>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</si>
  <si>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</si>
  <si>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</si>
  <si>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</si>
  <si>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</si>
  <si>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</si>
  <si>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</si>
  <si>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</si>
  <si>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</si>
  <si>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</si>
  <si>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</si>
  <si>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</si>
  <si>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</si>
  <si>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</si>
  <si>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</si>
  <si>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</si>
  <si>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</si>
  <si>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</si>
  <si>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</si>
  <si>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</si>
  <si>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</si>
  <si>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</si>
  <si>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</si>
  <si>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</si>
  <si>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</si>
  <si>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</si>
  <si>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</si>
  <si>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</si>
  <si>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</si>
  <si>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</si>
  <si>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</si>
  <si>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</si>
  <si>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</si>
  <si>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</si>
  <si>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</si>
  <si>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</si>
  <si>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Løn(SBLON Vest)</t>
  </si>
  <si>
    <t>Note 4c og Note 7</t>
  </si>
  <si>
    <t>Note 7:</t>
  </si>
  <si>
    <t>ILON12 erstattes med SBLON1</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</si>
  <si>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
Fra marts 2025 ændret til SBLON1, med afregning fra 3. kvt. 2025</t>
    </r>
  </si>
  <si>
    <t>Løn
(SBLON 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</si>
</sst>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3"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
      <sz val="8"/>
      <color theme="1"/>
      <name val="Arial"/>
      <family val="2"/>
    </font>
  </fonts>
  <fills count="12">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12">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xf numFmtId="0" fontId="29" fillId="0" borderId="0" xfId="0" applyFont="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0" fontId="31" fillId="0" borderId="0" xfId="0" applyFont="1"/>
    <xf numFmtId="0" fontId="31" fillId="0" borderId="1" xfId="0" applyFont="1" applyBorder="1"/>
    <xf numFmtId="0" fontId="31" fillId="0" borderId="2" xfId="0" applyFont="1" applyBorder="1"/>
    <xf numFmtId="166" fontId="0" fillId="3" borderId="4" xfId="0" applyNumberFormat="1" applyFill="1" applyBorder="1"/>
    <xf numFmtId="166" fontId="0" fillId="3" borderId="0" xfId="0" applyNumberFormat="1" applyFill="1"/>
    <xf numFmtId="166" fontId="0" fillId="3" borderId="1" xfId="0" applyNumberFormat="1" applyFill="1" applyBorder="1"/>
    <xf numFmtId="166" fontId="0" fillId="3" borderId="2" xfId="0" applyNumberFormat="1" applyFill="1" applyBorder="1"/>
    <xf numFmtId="167" fontId="0" fillId="3" borderId="4" xfId="0" applyNumberFormat="1" applyFill="1" applyBorder="1"/>
    <xf numFmtId="0" fontId="5" fillId="9" borderId="0" xfId="0" applyFont="1" applyFill="1" applyAlignment="1">
      <alignment vertical="top"/>
    </xf>
    <xf numFmtId="166" fontId="32" fillId="10" borderId="1" xfId="0" applyNumberFormat="1" applyFont="1" applyFill="1" applyBorder="1"/>
    <xf numFmtId="0" fontId="4" fillId="0" borderId="3" xfId="0" applyFont="1" applyBorder="1" applyAlignment="1">
      <alignment horizontal="center" wrapText="1"/>
    </xf>
    <xf numFmtId="166" fontId="2" fillId="11" borderId="1" xfId="0" applyNumberFormat="1" applyFont="1" applyFill="1" applyBorder="1"/>
    <xf numFmtId="166" fontId="2" fillId="11" borderId="0" xfId="0" applyNumberFormat="1" applyFont="1" applyFill="1" applyBorder="1"/>
    <xf numFmtId="166" fontId="2" fillId="0" borderId="0" xfId="0" applyNumberFormat="1" applyFont="1" applyBorder="1"/>
    <xf numFmtId="166" fontId="2" fillId="7" borderId="0" xfId="0" applyNumberFormat="1" applyFont="1" applyFill="1" applyBorder="1"/>
    <xf numFmtId="166" fontId="2" fillId="6" borderId="0" xfId="0" applyNumberFormat="1" applyFont="1" applyFill="1" applyBorder="1"/>
    <xf numFmtId="2" fontId="2" fillId="0" borderId="0" xfId="0" applyNumberFormat="1" applyFont="1" applyBorder="1"/>
    <xf numFmtId="166" fontId="12" fillId="0" borderId="0" xfId="0" applyNumberFormat="1" applyFont="1" applyBorder="1" applyAlignment="1">
      <alignment horizontal="center"/>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_x000a_(SBLON Vest)"/>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SBLON Vest)"/>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6"/>
  <sheetViews>
    <sheetView tabSelected="1" view="pageBreakPreview" zoomScaleNormal="100" zoomScaleSheetLayoutView="100" workbookViewId="0">
      <pane xSplit="2" ySplit="183" topLeftCell="C243" activePane="bottomRight" state="frozen"/>
      <selection pane="topRight" activeCell="C1" sqref="C1"/>
      <selection pane="bottomLeft" activeCell="A184" sqref="A184"/>
      <selection pane="bottomRight" activeCell="D252" sqref="D252"/>
    </sheetView>
  </sheetViews>
  <sheetFormatPr defaultRowHeight="12.75" x14ac:dyDescent="0.2"/>
  <cols>
    <col min="1" max="1" width="5.5703125" customWidth="1"/>
    <col min="2" max="2" width="9.5703125" customWidth="1"/>
    <col min="3" max="3" width="13.85546875"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68</v>
      </c>
      <c r="B2" s="2" t="s">
        <v>27</v>
      </c>
      <c r="C2" s="3">
        <v>0.68</v>
      </c>
      <c r="D2" s="3">
        <v>0.06</v>
      </c>
      <c r="E2" s="3">
        <v>0.09</v>
      </c>
      <c r="F2" s="3">
        <v>0.1</v>
      </c>
      <c r="G2" s="3">
        <v>7.0000000000000007E-2</v>
      </c>
    </row>
    <row r="3" spans="1:10" ht="26.25" customHeight="1" thickBot="1" x14ac:dyDescent="0.3">
      <c r="A3" s="140" t="s">
        <v>1</v>
      </c>
      <c r="B3" s="140" t="s">
        <v>2</v>
      </c>
      <c r="C3" s="203" t="s">
        <v>91</v>
      </c>
      <c r="D3" s="140" t="s">
        <v>73</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69</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0"/>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0"/>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0"/>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0"/>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0"/>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1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116">
        <f t="shared" ref="C245"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04">
        <f>(159.5*1.0101)/124.7*124.7</f>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87</v>
      </c>
    </row>
    <row r="247" spans="1:10" ht="15" x14ac:dyDescent="0.2">
      <c r="A247" s="18">
        <v>2024</v>
      </c>
      <c r="B247" s="185" t="s">
        <v>10</v>
      </c>
      <c r="C247" s="205">
        <f>(159.5*1.0101)/124.7*125.8</f>
        <v>162.53213720930231</v>
      </c>
      <c r="D247" s="206">
        <v>182.6</v>
      </c>
      <c r="E247" s="207">
        <f>131/99.8*120.8</f>
        <v>158.56513026052104</v>
      </c>
      <c r="F247" s="208">
        <f>+F$173*(123.5/103.6)/113.8*112.9</f>
        <v>124.21140655382972</v>
      </c>
      <c r="G247" s="209">
        <v>2.69</v>
      </c>
      <c r="H247" s="210">
        <f t="shared" ref="H247" si="79">100+((C247-$C$40)/$C$40*100*$C$2)+((D247-$D$40)/$D$40*100*$D$2)+((E247-$E$40)/$E$40*100*$E$2)+((F247-$F$40)/$F$40*100*$F$2)+((G247-$G$40)/$G$40*100*$G$2)</f>
        <v>144.09697183388525</v>
      </c>
    </row>
    <row r="248" spans="1:10" ht="15" x14ac:dyDescent="0.2">
      <c r="A248" s="11">
        <v>2024</v>
      </c>
      <c r="B248" s="144" t="s">
        <v>11</v>
      </c>
      <c r="C248" s="205">
        <f t="shared" ref="C248:C249" si="80">(159.5*1.0101)/124.7*125.8</f>
        <v>162.53213720930231</v>
      </c>
      <c r="D248" s="116">
        <v>154.4</v>
      </c>
      <c r="E248" s="172">
        <f>131/99.8*120.2</f>
        <v>157.77755511022045</v>
      </c>
      <c r="F248" s="155">
        <f>+F$173*(123.5/103.6)/113.8*112.8</f>
        <v>124.10138759319744</v>
      </c>
      <c r="G248" s="118">
        <v>2.75</v>
      </c>
      <c r="H248" s="56">
        <f t="shared" ref="H248" si="81">100+((C248-$C$40)/$C$40*100*$C$2)+((D248-$D$40)/$D$40*100*$D$2)+((E248-$E$40)/$E$40*100*$E$2)+((F248-$F$40)/$F$40*100*$F$2)+((G248-$G$40)/$G$40*100*$G$2)</f>
        <v>142.06884391526717</v>
      </c>
    </row>
    <row r="249" spans="1:10" ht="15" x14ac:dyDescent="0.2">
      <c r="A249" s="13">
        <v>2024</v>
      </c>
      <c r="B249" s="175" t="s">
        <v>12</v>
      </c>
      <c r="C249" s="204">
        <f t="shared" si="80"/>
        <v>162.53213720930231</v>
      </c>
      <c r="D249" s="119">
        <v>124.5</v>
      </c>
      <c r="E249" s="162">
        <f>131/99.8*120.3</f>
        <v>157.90881763527054</v>
      </c>
      <c r="F249" s="157">
        <f>+F$173*(123.5/103.6)/113.8*114.6</f>
        <v>126.08172888457825</v>
      </c>
      <c r="G249" s="120">
        <v>2.61</v>
      </c>
      <c r="H249" s="138">
        <f t="shared" ref="H249" si="82">100+((C249-$C$40)/$C$40*100*$C$2)+((D249-$D$40)/$D$40*100*$D$2)+((E249-$E$40)/$E$40*100*$E$2)+((F249-$F$40)/$F$40*100*$F$2)+((G249-$G$40)/$G$40*100*$G$2)</f>
        <v>139.91090340324214</v>
      </c>
    </row>
    <row r="250" spans="1:10" ht="15" x14ac:dyDescent="0.2">
      <c r="A250" s="18">
        <v>2024</v>
      </c>
      <c r="B250" s="185" t="s">
        <v>30</v>
      </c>
      <c r="C250" s="205">
        <f>(159.5*1.0101)/124.7*126.3</f>
        <v>163.17813139534883</v>
      </c>
      <c r="D250" s="206">
        <v>123.7</v>
      </c>
      <c r="E250" s="207">
        <f>131/99.8*120.4</f>
        <v>158.04008016032066</v>
      </c>
      <c r="F250" s="208">
        <f>+F$173*(123.5/103.6)/113.8*114.9</f>
        <v>126.41178576647506</v>
      </c>
      <c r="G250" s="209">
        <v>2.67</v>
      </c>
      <c r="H250" s="210">
        <f t="shared" ref="H250" si="83">100+((C250-$C$40)/$C$40*100*$C$2)+((D250-$D$40)/$D$40*100*$D$2)+((E250-$E$40)/$E$40*100*$E$2)+((F250-$F$40)/$F$40*100*$F$2)+((G250-$G$40)/$G$40*100*$G$2)</f>
        <v>140.38969230578314</v>
      </c>
    </row>
    <row r="251" spans="1:10" ht="15" x14ac:dyDescent="0.2">
      <c r="A251" s="11">
        <v>2024</v>
      </c>
      <c r="B251" s="144" t="s">
        <v>13</v>
      </c>
      <c r="C251" s="205">
        <f t="shared" ref="C251:C252" si="84">(159.5*1.0101)/124.7*126.3</f>
        <v>163.17813139534883</v>
      </c>
      <c r="D251" s="116">
        <v>116</v>
      </c>
      <c r="E251" s="172">
        <f>131/99.8*120.7</f>
        <v>158.43386773547095</v>
      </c>
      <c r="F251" s="155">
        <f>+F$173*(123.5/103.6)/113.8*114.4</f>
        <v>125.86169096331372</v>
      </c>
      <c r="G251" s="118">
        <v>2.75</v>
      </c>
      <c r="H251" s="56">
        <f t="shared" ref="H251" si="85">100+((C251-$C$40)/$C$40*100*$C$2)+((D251-$D$40)/$D$40*100*$D$2)+((E251-$E$40)/$E$40*100*$E$2)+((F251-$F$40)/$F$40*100*$F$2)+((G251-$G$40)/$G$40*100*$G$2)</f>
        <v>139.92315405677959</v>
      </c>
    </row>
    <row r="252" spans="1:10" ht="15" x14ac:dyDescent="0.2">
      <c r="A252" s="13">
        <v>2024</v>
      </c>
      <c r="B252" s="175" t="s">
        <v>14</v>
      </c>
      <c r="C252" s="204">
        <f t="shared" si="84"/>
        <v>163.17813139534883</v>
      </c>
      <c r="D252" s="131">
        <f t="shared" ref="D251:D267" si="86">D251</f>
        <v>116</v>
      </c>
      <c r="E252" s="131">
        <f t="shared" ref="E251:E255" si="87">E251*(1+(((SUM(E$232:E$243)-SUM(E$220:E$231))/SUM(E$220:E$231))/12))</f>
        <v>158.59079807895745</v>
      </c>
      <c r="F252" s="131">
        <f t="shared" ref="F251:F255" si="88">F251*(1+(((SUM(F$232:F$243)-SUM(F$220:F$231))/SUM(F$220:F$231))/12))</f>
        <v>125.86737731422018</v>
      </c>
      <c r="G252" s="73">
        <f t="shared" ref="G251:G267" si="89">+G251</f>
        <v>2.75</v>
      </c>
      <c r="H252" s="180">
        <f t="shared" ref="H251:H254" si="90">100+((C252-$C$40)/$C$40*100*$C$2)+((D252-$D$40)/$D$40*100*$D$2)+((E252-$E$40)/$E$40*100*$E$2)+((F252-$F$40)/$F$40*100*$F$2)+((G252-$G$40)/$G$40*100*$G$2)</f>
        <v>139.93596801324611</v>
      </c>
    </row>
    <row r="253" spans="1:10" ht="15" x14ac:dyDescent="0.2">
      <c r="A253" s="11">
        <v>2024</v>
      </c>
      <c r="B253" s="144" t="s">
        <v>15</v>
      </c>
      <c r="C253" s="130">
        <f t="shared" ref="C253:C255" si="91">C250*(1+(((SUM(C$232:C$243)-SUM(C$220:C$231))/SUM(C$220:C$231))/4))</f>
        <v>164.76231908764532</v>
      </c>
      <c r="D253" s="130">
        <f t="shared" si="86"/>
        <v>116</v>
      </c>
      <c r="E253" s="130">
        <f t="shared" si="87"/>
        <v>158.74788386353151</v>
      </c>
      <c r="F253" s="130">
        <f>F252*(1+(((SUM(F$232:F$243)-SUM(F$220:F$231))/SUM(F$220:F$231))/12))</f>
        <v>125.87306392203234</v>
      </c>
      <c r="G253" s="72">
        <f t="shared" si="89"/>
        <v>2.75</v>
      </c>
      <c r="H253" s="179">
        <f t="shared" si="90"/>
        <v>140.94073483660446</v>
      </c>
    </row>
    <row r="254" spans="1:10" ht="15" x14ac:dyDescent="0.2">
      <c r="A254" s="11">
        <v>2024</v>
      </c>
      <c r="B254" s="144" t="s">
        <v>16</v>
      </c>
      <c r="C254" s="130">
        <f t="shared" si="91"/>
        <v>164.76231908764532</v>
      </c>
      <c r="D254" s="130">
        <f t="shared" si="86"/>
        <v>116</v>
      </c>
      <c r="E254" s="130">
        <f t="shared" si="87"/>
        <v>158.90512524315909</v>
      </c>
      <c r="F254" s="130">
        <f t="shared" si="88"/>
        <v>125.87875078676183</v>
      </c>
      <c r="G254" s="72">
        <f t="shared" si="89"/>
        <v>2.75</v>
      </c>
      <c r="H254" s="179">
        <f t="shared" si="90"/>
        <v>140.95357308257027</v>
      </c>
    </row>
    <row r="255" spans="1:10" ht="15.75" thickBot="1" x14ac:dyDescent="0.25">
      <c r="A255" s="31">
        <v>2024</v>
      </c>
      <c r="B255" s="186" t="s">
        <v>17</v>
      </c>
      <c r="C255" s="182">
        <f t="shared" si="91"/>
        <v>164.76231908764532</v>
      </c>
      <c r="D255" s="182">
        <f t="shared" si="86"/>
        <v>116</v>
      </c>
      <c r="E255" s="182">
        <f t="shared" si="87"/>
        <v>159.06252237195866</v>
      </c>
      <c r="F255" s="182">
        <f t="shared" si="88"/>
        <v>125.88443790842022</v>
      </c>
      <c r="G255" s="183">
        <f t="shared" si="89"/>
        <v>2.75</v>
      </c>
      <c r="H255" s="184">
        <f>100+((C255-$C$40)/$C$40*100*$C$2)+((D255-$D$40)/$D$40*100*$D$2)+((E255-$E$40)/$E$40*100*$E$2)+((F255-$F$40)/$F$40*100*$F$2)+((G255-$G$40)/$G$40*100*$G$2)</f>
        <v>140.96642349129547</v>
      </c>
    </row>
    <row r="256" spans="1:10" ht="15" x14ac:dyDescent="0.2">
      <c r="A256" s="2">
        <v>2026</v>
      </c>
      <c r="B256" s="144" t="s">
        <v>7</v>
      </c>
      <c r="C256" s="130">
        <f>C253*(1+(((SUM(C$244:C$255)-SUM(C$232:C$243))/SUM(C$232:C$243))/4))</f>
        <v>166.20087331420046</v>
      </c>
      <c r="D256" s="130">
        <f t="shared" si="86"/>
        <v>116</v>
      </c>
      <c r="E256" s="130">
        <f>E255*(1+(((SUM(E$244:E$255)-SUM(E$232:E$243))/SUM(E$232:E$243))/12))</f>
        <v>159.27133813473995</v>
      </c>
      <c r="F256" s="130">
        <f>F255*(1+(((SUM(F$244:F$255)-SUM(F$232:F$243))/SUM(F$232:F$243))/12))</f>
        <v>125.94023026904063</v>
      </c>
      <c r="G256" s="72">
        <f>+G255</f>
        <v>2.75</v>
      </c>
      <c r="H256" s="191">
        <f>100+((C256-$C$40)/$C$40*100*$C$2)+((D256-$D$40)/$D$40*100*$D$2)+((E256-$E$40)/$E$40*100*$E$2)+((F256-$F$40)/$F$40*100*$F$2)+((G256-$G$40)/$G$40*100*$G$2)</f>
        <v>141.8891929016722</v>
      </c>
    </row>
    <row r="257" spans="1:13" ht="15" x14ac:dyDescent="0.2">
      <c r="A257" s="11">
        <v>2024</v>
      </c>
      <c r="B257" s="144" t="s">
        <v>8</v>
      </c>
      <c r="C257" s="130">
        <f t="shared" ref="C257:C267" si="92">C254*(1+(((SUM(C$244:C$255)-SUM(C$232:C$243))/SUM(C$232:C$243))/4))</f>
        <v>166.20087331420046</v>
      </c>
      <c r="D257" s="130">
        <f t="shared" si="86"/>
        <v>116</v>
      </c>
      <c r="E257" s="130">
        <f t="shared" ref="E257:E267" si="93">E256*(1+(((SUM(E$244:E$255)-SUM(E$232:E$243))/SUM(E$232:E$243))/12))</f>
        <v>159.48042802886366</v>
      </c>
      <c r="F257" s="130">
        <f t="shared" ref="F257:F267" si="94">F256*(1+(((SUM(F$244:F$255)-SUM(F$232:F$243))/SUM(F$232:F$243))/12))</f>
        <v>125.99604735700267</v>
      </c>
      <c r="G257" s="72">
        <f t="shared" si="89"/>
        <v>2.75</v>
      </c>
      <c r="H257" s="191">
        <f t="shared" ref="H257:H266" si="95">100+((C257-$C$40)/$C$40*100*$C$2)+((D257-$D$40)/$D$40*100*$D$2)+((E257-$E$40)/$E$40*100*$E$2)+((F257-$F$40)/$F$40*100*$F$2)+((G257-$G$40)/$G$40*100*$G$2)</f>
        <v>141.91123403346126</v>
      </c>
    </row>
    <row r="258" spans="1:13" ht="15" x14ac:dyDescent="0.2">
      <c r="A258" s="13">
        <v>2024</v>
      </c>
      <c r="B258" s="175" t="s">
        <v>9</v>
      </c>
      <c r="C258" s="131">
        <f t="shared" si="92"/>
        <v>166.20087331420046</v>
      </c>
      <c r="D258" s="131">
        <f t="shared" si="86"/>
        <v>116</v>
      </c>
      <c r="E258" s="131">
        <f t="shared" si="93"/>
        <v>159.68979241420678</v>
      </c>
      <c r="F258" s="131">
        <f t="shared" si="94"/>
        <v>126.05188918326559</v>
      </c>
      <c r="G258" s="73">
        <f t="shared" si="89"/>
        <v>2.75</v>
      </c>
      <c r="H258" s="192">
        <f t="shared" si="95"/>
        <v>141.9332991018903</v>
      </c>
    </row>
    <row r="259" spans="1:13" ht="15" x14ac:dyDescent="0.2">
      <c r="A259" s="18">
        <v>2024</v>
      </c>
      <c r="B259" s="185" t="s">
        <v>10</v>
      </c>
      <c r="C259" s="130">
        <f t="shared" si="92"/>
        <v>167.65198768359772</v>
      </c>
      <c r="D259" s="132">
        <f t="shared" si="86"/>
        <v>116</v>
      </c>
      <c r="E259" s="130">
        <f t="shared" si="93"/>
        <v>159.89943165111879</v>
      </c>
      <c r="F259" s="130">
        <f t="shared" si="94"/>
        <v>126.10775575879347</v>
      </c>
      <c r="G259" s="129">
        <f t="shared" si="89"/>
        <v>2.75</v>
      </c>
      <c r="H259" s="191">
        <f t="shared" si="95"/>
        <v>142.86400486838693</v>
      </c>
    </row>
    <row r="260" spans="1:13" ht="15" x14ac:dyDescent="0.2">
      <c r="A260" s="11">
        <v>2024</v>
      </c>
      <c r="B260" s="144" t="s">
        <v>11</v>
      </c>
      <c r="C260" s="130">
        <f t="shared" si="92"/>
        <v>167.65198768359772</v>
      </c>
      <c r="D260" s="130">
        <f t="shared" si="86"/>
        <v>116</v>
      </c>
      <c r="E260" s="130">
        <f t="shared" si="93"/>
        <v>160.10934610042221</v>
      </c>
      <c r="F260" s="130">
        <f t="shared" si="94"/>
        <v>126.16364709455527</v>
      </c>
      <c r="G260" s="72">
        <f t="shared" si="89"/>
        <v>2.75</v>
      </c>
      <c r="H260" s="191">
        <f t="shared" si="95"/>
        <v>142.88611789775828</v>
      </c>
    </row>
    <row r="261" spans="1:13" ht="15" x14ac:dyDescent="0.2">
      <c r="A261" s="13">
        <v>2024</v>
      </c>
      <c r="B261" s="175" t="s">
        <v>12</v>
      </c>
      <c r="C261" s="131">
        <f t="shared" si="92"/>
        <v>167.65198768359772</v>
      </c>
      <c r="D261" s="131">
        <f t="shared" si="86"/>
        <v>116</v>
      </c>
      <c r="E261" s="131">
        <f t="shared" si="93"/>
        <v>160.31953612341323</v>
      </c>
      <c r="F261" s="131">
        <f t="shared" si="94"/>
        <v>126.21956320152479</v>
      </c>
      <c r="G261" s="73">
        <f t="shared" si="89"/>
        <v>2.75</v>
      </c>
      <c r="H261" s="192">
        <f t="shared" si="95"/>
        <v>142.90825495150673</v>
      </c>
    </row>
    <row r="262" spans="1:13" ht="15" x14ac:dyDescent="0.2">
      <c r="A262" s="18">
        <v>2024</v>
      </c>
      <c r="B262" s="185" t="s">
        <v>30</v>
      </c>
      <c r="C262" s="130">
        <f t="shared" si="92"/>
        <v>169.11577185954343</v>
      </c>
      <c r="D262" s="130">
        <f t="shared" si="86"/>
        <v>116</v>
      </c>
      <c r="E262" s="130">
        <f t="shared" si="93"/>
        <v>160.53000208186236</v>
      </c>
      <c r="F262" s="130">
        <f t="shared" si="94"/>
        <v>126.27550409068071</v>
      </c>
      <c r="G262" s="72">
        <f t="shared" si="89"/>
        <v>2.75</v>
      </c>
      <c r="H262" s="191">
        <f t="shared" si="95"/>
        <v>143.84696600337557</v>
      </c>
    </row>
    <row r="263" spans="1:13" ht="15" x14ac:dyDescent="0.2">
      <c r="A263" s="11">
        <v>2024</v>
      </c>
      <c r="B263" s="144" t="s">
        <v>13</v>
      </c>
      <c r="C263" s="130">
        <f t="shared" si="92"/>
        <v>169.11577185954343</v>
      </c>
      <c r="D263" s="130">
        <f t="shared" si="86"/>
        <v>116</v>
      </c>
      <c r="E263" s="130">
        <f t="shared" si="93"/>
        <v>160.74074433801505</v>
      </c>
      <c r="F263" s="130">
        <f t="shared" si="94"/>
        <v>126.33146977300656</v>
      </c>
      <c r="G263" s="72">
        <f t="shared" si="89"/>
        <v>2.75</v>
      </c>
      <c r="H263" s="191">
        <f t="shared" si="95"/>
        <v>143.86915119387746</v>
      </c>
    </row>
    <row r="264" spans="1:13" ht="15" x14ac:dyDescent="0.2">
      <c r="A264" s="13">
        <v>2024</v>
      </c>
      <c r="B264" s="175" t="s">
        <v>14</v>
      </c>
      <c r="C264" s="131">
        <f t="shared" si="92"/>
        <v>169.11577185954343</v>
      </c>
      <c r="D264" s="131">
        <f t="shared" si="86"/>
        <v>116</v>
      </c>
      <c r="E264" s="131">
        <f t="shared" si="93"/>
        <v>160.95176325459229</v>
      </c>
      <c r="F264" s="131">
        <f t="shared" si="94"/>
        <v>126.38746025949075</v>
      </c>
      <c r="G264" s="73">
        <f t="shared" si="89"/>
        <v>2.75</v>
      </c>
      <c r="H264" s="192">
        <f t="shared" si="95"/>
        <v>143.89136049683074</v>
      </c>
    </row>
    <row r="265" spans="1:13" ht="15" x14ac:dyDescent="0.2">
      <c r="A265" s="11">
        <v>2024</v>
      </c>
      <c r="B265" s="144" t="s">
        <v>15</v>
      </c>
      <c r="C265" s="130">
        <f t="shared" si="92"/>
        <v>170.5923364632273</v>
      </c>
      <c r="D265" s="130">
        <f t="shared" si="86"/>
        <v>116</v>
      </c>
      <c r="E265" s="130">
        <f t="shared" si="93"/>
        <v>161.16305919479126</v>
      </c>
      <c r="F265" s="130">
        <f t="shared" si="94"/>
        <v>126.44347556112656</v>
      </c>
      <c r="G265" s="72">
        <f t="shared" si="89"/>
        <v>2.75</v>
      </c>
      <c r="H265" s="191">
        <f t="shared" si="95"/>
        <v>144.83814636386478</v>
      </c>
    </row>
    <row r="266" spans="1:13" ht="15" x14ac:dyDescent="0.2">
      <c r="A266" s="11">
        <v>2024</v>
      </c>
      <c r="B266" s="144" t="s">
        <v>16</v>
      </c>
      <c r="C266" s="130">
        <f t="shared" si="92"/>
        <v>170.5923364632273</v>
      </c>
      <c r="D266" s="130">
        <f t="shared" si="86"/>
        <v>116</v>
      </c>
      <c r="E266" s="130">
        <f t="shared" si="93"/>
        <v>161.37463252228591</v>
      </c>
      <c r="F266" s="130">
        <f t="shared" si="94"/>
        <v>126.49951568891214</v>
      </c>
      <c r="G266" s="72">
        <f t="shared" si="89"/>
        <v>2.75</v>
      </c>
      <c r="H266" s="191">
        <f t="shared" si="95"/>
        <v>144.86040398005821</v>
      </c>
    </row>
    <row r="267" spans="1:13" ht="15" x14ac:dyDescent="0.2">
      <c r="A267" s="11">
        <v>2024</v>
      </c>
      <c r="B267" s="144" t="s">
        <v>17</v>
      </c>
      <c r="C267" s="130">
        <f t="shared" si="92"/>
        <v>170.5923364632273</v>
      </c>
      <c r="D267" s="130">
        <f t="shared" si="86"/>
        <v>116</v>
      </c>
      <c r="E267" s="130">
        <f t="shared" si="93"/>
        <v>161.58648360122763</v>
      </c>
      <c r="F267" s="130">
        <f t="shared" si="94"/>
        <v>126.55558065385051</v>
      </c>
      <c r="G267" s="72">
        <f t="shared" si="89"/>
        <v>2.75</v>
      </c>
      <c r="H267" s="191">
        <f>100+((C267-$C$40)/$C$40*100*$C$2)+((D267-$D$40)/$D$40*100*$D$2)+((E267-$E$40)/$E$40*100*$E$2)+((F267-$F$40)/$F$40*100*$F$2)+((G267-$G$40)/$G$40*100*$G$2)</f>
        <v>144.88268579711576</v>
      </c>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76</v>
      </c>
      <c r="B271" s="169" t="s">
        <v>67</v>
      </c>
      <c r="C271" s="169"/>
      <c r="D271" s="169"/>
      <c r="E271" s="169"/>
      <c r="F271" s="169"/>
      <c r="G271" s="169"/>
      <c r="H271" s="170"/>
      <c r="I271" s="169"/>
      <c r="J271" s="169"/>
    </row>
    <row r="272" spans="1:13" x14ac:dyDescent="0.2">
      <c r="A272" s="169" t="s">
        <v>77</v>
      </c>
      <c r="B272" s="169" t="s">
        <v>78</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70</v>
      </c>
      <c r="B274" s="165" t="s">
        <v>72</v>
      </c>
      <c r="C274" s="165"/>
      <c r="D274" s="165"/>
      <c r="E274" s="165"/>
      <c r="F274" s="165"/>
      <c r="G274" s="165"/>
      <c r="H274" s="165"/>
      <c r="I274" s="165"/>
      <c r="J274" s="165"/>
      <c r="K274" s="166"/>
    </row>
    <row r="275" spans="1:11" ht="63" customHeight="1" x14ac:dyDescent="0.2">
      <c r="A275" s="201" t="s">
        <v>81</v>
      </c>
      <c r="B275" s="211" t="s">
        <v>85</v>
      </c>
      <c r="C275" s="211"/>
      <c r="D275" s="211"/>
      <c r="E275" s="211"/>
      <c r="F275" s="211"/>
      <c r="G275" s="211"/>
      <c r="H275" s="211"/>
      <c r="I275" s="211"/>
      <c r="J275" s="211"/>
    </row>
    <row r="276" spans="1:11" x14ac:dyDescent="0.2">
      <c r="A276" s="202" t="s">
        <v>88</v>
      </c>
      <c r="B276" s="202" t="s">
        <v>89</v>
      </c>
      <c r="C276" s="202"/>
      <c r="D276" s="202"/>
      <c r="E276" s="202"/>
      <c r="F276" s="202"/>
      <c r="G276" s="202"/>
      <c r="H276" s="202"/>
      <c r="I276" s="202"/>
      <c r="J276" s="202"/>
    </row>
  </sheetData>
  <mergeCells count="1">
    <mergeCell ref="B275:J275"/>
  </mergeCells>
  <phoneticPr fontId="5" type="noConversion"/>
  <pageMargins left="0.74803149606299213" right="0.74803149606299213" top="0.78740157480314965" bottom="0.39370078740157483" header="0" footer="0"/>
  <pageSetup paperSize="9" scale="87" fitToHeight="0" orientation="portrait" r:id="rId1"/>
  <headerFooter alignWithMargins="0">
    <oddHeader>&amp;L&amp;G&amp;R&amp;14
&amp;"Arial,Fed"El-omkostningsindeks</oddHeader>
    <oddFooter>&amp;L&amp;D&amp;RKontaktinformation: FynBus (HNB/JNB)</oddFooter>
  </headerFooter>
  <rowBreaks count="1" manualBreakCount="1">
    <brk id="243"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5" workbookViewId="0">
      <selection activeCell="D252" sqref="D252"/>
    </sheetView>
  </sheetViews>
  <sheetFormatPr defaultRowHeight="12.75" x14ac:dyDescent="0.2"/>
  <cols>
    <col min="2" max="2" width="9.5703125"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86</v>
      </c>
      <c r="D3" s="2" t="s">
        <v>73</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0.70625816105503947</v>
      </c>
      <c r="D247" s="62">
        <f>(Indeks!D247/Indeks!$D$40*Indeks!$D$2)/Indeks!H247*100</f>
        <v>9.1826246516996266E-2</v>
      </c>
      <c r="E247" s="62">
        <f>(Indeks!E247/Indeks!$E$40*Indeks!$E$2)/Indeks!H247*100</f>
        <v>8.5745899297095682E-2</v>
      </c>
      <c r="F247" s="62">
        <f>(Indeks!F247/Indeks!$F$40*Indeks!$F$2)/Indeks!H247*100</f>
        <v>8.877432841020505E-2</v>
      </c>
      <c r="G247" s="62">
        <f>(Indeks!G247/Indeks!$G$40*Indeks!$G$2)/Indeks!H247*100</f>
        <v>2.7395364720663732E-2</v>
      </c>
      <c r="H247" s="62">
        <f t="shared" si="35"/>
        <v>1.0000000000000002</v>
      </c>
    </row>
    <row r="248" spans="1:8" x14ac:dyDescent="0.2">
      <c r="A248" s="11">
        <f t="shared" si="36"/>
        <v>2025</v>
      </c>
      <c r="B248" t="s">
        <v>11</v>
      </c>
      <c r="C248" s="62">
        <f>(Indeks!C248/Indeks!$C$40*Indeks!$C$2)/Indeks!H248*100</f>
        <v>0.71634046942549312</v>
      </c>
      <c r="D248" s="62">
        <f>(Indeks!D248/Indeks!$D$40*Indeks!$D$2)/Indeks!H248*100</f>
        <v>7.8753409183609943E-2</v>
      </c>
      <c r="E248" s="62">
        <f>(Indeks!E248/Indeks!$E$40*Indeks!$E$2)/Indeks!H248*100</f>
        <v>8.6538009354015386E-2</v>
      </c>
      <c r="F248" s="62">
        <f>(Indeks!F248/Indeks!$F$40*Indeks!$F$2)/Indeks!H248*100</f>
        <v>8.9961887971281018E-2</v>
      </c>
      <c r="G248" s="62">
        <f>(Indeks!G248/Indeks!$G$40*Indeks!$G$2)/Indeks!H248*100</f>
        <v>2.8406224065600508E-2</v>
      </c>
      <c r="H248" s="62">
        <f t="shared" si="35"/>
        <v>1</v>
      </c>
    </row>
    <row r="249" spans="1:8" ht="13.5" thickBot="1" x14ac:dyDescent="0.25">
      <c r="A249" s="13">
        <f t="shared" si="36"/>
        <v>2025</v>
      </c>
      <c r="B249" s="14" t="s">
        <v>12</v>
      </c>
      <c r="C249" s="65">
        <f>(Indeks!C249/Indeks!$C$40*Indeks!$C$2)/Indeks!H249*100</f>
        <v>0.72738907308521672</v>
      </c>
      <c r="D249" s="65">
        <f>(Indeks!D249/Indeks!$D$40*Indeks!$D$2)/Indeks!H249*100</f>
        <v>6.4482030427842424E-2</v>
      </c>
      <c r="E249" s="65">
        <f>(Indeks!E249/Indeks!$E$40*Indeks!$E$2)/Indeks!H249*100</f>
        <v>8.7945849058634618E-2</v>
      </c>
      <c r="F249" s="65">
        <f>(Indeks!F249/Indeks!$F$40*Indeks!$F$2)/Indeks!H249*100</f>
        <v>9.280713471472618E-2</v>
      </c>
      <c r="G249" s="65">
        <f>(Indeks!G249/Indeks!$G$40*Indeks!$G$2)/Indeks!H249*100</f>
        <v>2.7375912713580024E-2</v>
      </c>
      <c r="H249" s="65">
        <f t="shared" si="35"/>
        <v>0.99999999999999978</v>
      </c>
    </row>
    <row r="250" spans="1:8" x14ac:dyDescent="0.2">
      <c r="A250" s="18">
        <f t="shared" si="36"/>
        <v>2025</v>
      </c>
      <c r="B250" s="23" t="s">
        <v>30</v>
      </c>
      <c r="C250" s="62">
        <f>(Indeks!C250/Indeks!$C$40*Indeks!$C$2)/Indeks!H250*100</f>
        <v>0.72778955902523668</v>
      </c>
      <c r="D250" s="62">
        <f>(Indeks!D250/Indeks!$D$40*Indeks!$D$2)/Indeks!H250*100</f>
        <v>6.3849189842356976E-2</v>
      </c>
      <c r="E250" s="62">
        <f>(Indeks!E250/Indeks!$E$40*Indeks!$E$2)/Indeks!H250*100</f>
        <v>8.7718772217557292E-2</v>
      </c>
      <c r="F250" s="62">
        <f>(Indeks!F250/Indeks!$F$40*Indeks!$F$2)/Indeks!H250*100</f>
        <v>9.2732744735958272E-2</v>
      </c>
      <c r="G250" s="62">
        <f>(Indeks!G250/Indeks!$G$40*Indeks!$G$2)/Indeks!H250*100</f>
        <v>2.7909734178890894E-2</v>
      </c>
      <c r="H250" s="62">
        <f t="shared" si="35"/>
        <v>1.0000000000000002</v>
      </c>
    </row>
    <row r="251" spans="1:8" x14ac:dyDescent="0.2">
      <c r="A251" s="11">
        <f t="shared" si="36"/>
        <v>2025</v>
      </c>
      <c r="B251" t="s">
        <v>13</v>
      </c>
      <c r="C251" s="62">
        <f>(Indeks!C251/Indeks!$C$40*Indeks!$C$2)/Indeks!H251*100</f>
        <v>0.73021618861917015</v>
      </c>
      <c r="D251" s="62">
        <f>(Indeks!D251/Indeks!$D$40*Indeks!$D$2)/Indeks!H251*100</f>
        <v>6.0074382671779086E-2</v>
      </c>
      <c r="E251" s="62">
        <f>(Indeks!E251/Indeks!$E$40*Indeks!$E$2)/Indeks!H251*100</f>
        <v>8.823054533326101E-2</v>
      </c>
      <c r="F251" s="62">
        <f>(Indeks!F251/Indeks!$F$40*Indeks!$F$2)/Indeks!H251*100</f>
        <v>9.2637056301478074E-2</v>
      </c>
      <c r="G251" s="62">
        <f>(Indeks!G251/Indeks!$G$40*Indeks!$G$2)/Indeks!H251*100</f>
        <v>2.8841827074311644E-2</v>
      </c>
      <c r="H251" s="62">
        <f t="shared" si="35"/>
        <v>1</v>
      </c>
    </row>
    <row r="252" spans="1:8" x14ac:dyDescent="0.2">
      <c r="A252" s="13">
        <f t="shared" si="36"/>
        <v>2025</v>
      </c>
      <c r="B252" s="14" t="s">
        <v>14</v>
      </c>
      <c r="C252" s="81">
        <f>(Indeks!C252/Indeks!$C$40*Indeks!$C$2)/Indeks!H252*100</f>
        <v>0.7301493226190634</v>
      </c>
      <c r="D252" s="81">
        <f>(Indeks!D252/Indeks!$D$40*Indeks!$D$2)/Indeks!H252*100</f>
        <v>6.0068881652025272E-2</v>
      </c>
      <c r="E252" s="81">
        <f>(Indeks!E252/Indeks!$E$40*Indeks!$E$2)/Indeks!H252*100</f>
        <v>8.8309851291865749E-2</v>
      </c>
      <c r="F252" s="81">
        <f>(Indeks!F252/Indeks!$F$40*Indeks!$F$2)/Indeks!H252*100</f>
        <v>9.263275841293557E-2</v>
      </c>
      <c r="G252" s="81">
        <f>(Indeks!G252/Indeks!$G$40*Indeks!$G$2)/Indeks!H252*100</f>
        <v>2.8839186024109953E-2</v>
      </c>
      <c r="H252" s="81">
        <f t="shared" si="35"/>
        <v>1</v>
      </c>
    </row>
    <row r="253" spans="1:8" x14ac:dyDescent="0.2">
      <c r="A253" s="11">
        <f t="shared" si="36"/>
        <v>2025</v>
      </c>
      <c r="B253" t="s">
        <v>15</v>
      </c>
      <c r="C253" s="78">
        <f>(Indeks!C253/Indeks!$C$40*Indeks!$C$2)/Indeks!H253*100</f>
        <v>0.73198208525490249</v>
      </c>
      <c r="D253" s="78">
        <f>(Indeks!D253/Indeks!$D$40*Indeks!$D$2)/Indeks!H253*100</f>
        <v>5.9640650456337485E-2</v>
      </c>
      <c r="E253" s="78">
        <f>(Indeks!E253/Indeks!$E$40*Indeks!$E$2)/Indeks!H253*100</f>
        <v>8.7767138370037856E-2</v>
      </c>
      <c r="F253" s="78">
        <f>(Indeks!F253/Indeks!$F$40*Indeks!$F$2)/Indeks!H253*100</f>
        <v>9.1976534518219563E-2</v>
      </c>
      <c r="G253" s="78">
        <f>(Indeks!G253/Indeks!$G$40*Indeks!$G$2)/Indeks!H253*100</f>
        <v>2.8633591400502527E-2</v>
      </c>
      <c r="H253" s="78">
        <f t="shared" si="35"/>
        <v>0.99999999999999978</v>
      </c>
    </row>
    <row r="254" spans="1:8" x14ac:dyDescent="0.2">
      <c r="A254" s="11">
        <f t="shared" si="36"/>
        <v>2025</v>
      </c>
      <c r="B254" t="s">
        <v>16</v>
      </c>
      <c r="C254" s="78">
        <f>(Indeks!C254/Indeks!$C$40*Indeks!$C$2)/Indeks!H254*100</f>
        <v>0.73191541531637205</v>
      </c>
      <c r="D254" s="78">
        <f>(Indeks!D254/Indeks!$D$40*Indeks!$D$2)/Indeks!H254*100</f>
        <v>5.9635218303584113E-2</v>
      </c>
      <c r="E254" s="78">
        <f>(Indeks!E254/Indeks!$E$40*Indeks!$E$2)/Indeks!H254*100</f>
        <v>8.7846070735372705E-2</v>
      </c>
      <c r="F254" s="78">
        <f>(Indeks!F254/Indeks!$F$40*Indeks!$F$2)/Indeks!H254*100</f>
        <v>9.1972312231190595E-2</v>
      </c>
      <c r="G254" s="78">
        <f>(Indeks!G254/Indeks!$G$40*Indeks!$G$2)/Indeks!H254*100</f>
        <v>2.8630983413480669E-2</v>
      </c>
      <c r="H254" s="78">
        <f t="shared" si="35"/>
        <v>1</v>
      </c>
    </row>
    <row r="255" spans="1:8" ht="13.5" thickBot="1" x14ac:dyDescent="0.25">
      <c r="A255" s="31">
        <f t="shared" si="36"/>
        <v>2025</v>
      </c>
      <c r="B255" s="32" t="s">
        <v>17</v>
      </c>
      <c r="C255" s="187">
        <f>(Indeks!C255/Indeks!$C$40*Indeks!$C$2)/Indeks!H255*100</f>
        <v>0.73184869437668898</v>
      </c>
      <c r="D255" s="187">
        <f>(Indeks!D255/Indeks!$D$40*Indeks!$D$2)/Indeks!H255*100</f>
        <v>5.9629781995343911E-2</v>
      </c>
      <c r="E255" s="187">
        <f>(Indeks!E255/Indeks!$E$40*Indeks!$E$2)/Indeks!H255*100</f>
        <v>8.7925067230746404E-2</v>
      </c>
      <c r="F255" s="187">
        <f>(Indeks!F255/Indeks!$F$40*Indeks!$F$2)/Indeks!H255*100</f>
        <v>9.196808296581907E-2</v>
      </c>
      <c r="G255" s="187">
        <f>(Indeks!G255/Indeks!$G$40*Indeks!$G$2)/Indeks!H255*100</f>
        <v>2.8628373431401566E-2</v>
      </c>
      <c r="H255" s="187">
        <f t="shared" si="35"/>
        <v>0.99999999999999989</v>
      </c>
    </row>
    <row r="256" spans="1:8" x14ac:dyDescent="0.2">
      <c r="A256" s="2">
        <v>2026</v>
      </c>
      <c r="B256" t="s">
        <v>7</v>
      </c>
      <c r="C256" s="78">
        <f>(Indeks!C256/Indeks!$C$40*Indeks!$C$2)/Indeks!H256*100</f>
        <v>0.73343743128646821</v>
      </c>
      <c r="D256" s="78">
        <f>(Indeks!D256/Indeks!$D$40*Indeks!$D$2)/Indeks!H256*100</f>
        <v>5.9241982631294605E-2</v>
      </c>
      <c r="E256" s="78">
        <f>(Indeks!E256/Indeks!$E$40*Indeks!$E$2)/Indeks!H256*100</f>
        <v>8.746792738111743E-2</v>
      </c>
      <c r="F256" s="78">
        <f>(Indeks!F256/Indeks!$F$40*Indeks!$F$2)/Indeks!H256*100</f>
        <v>9.1410468492915717E-2</v>
      </c>
      <c r="G256" s="78">
        <f>(Indeks!G256/Indeks!$G$40*Indeks!$G$2)/Indeks!H256*100</f>
        <v>2.8442190208203964E-2</v>
      </c>
      <c r="H256" s="78">
        <f t="shared" ref="H256:H267" si="37">SUM(C256:G256)</f>
        <v>0.99999999999999989</v>
      </c>
    </row>
    <row r="257" spans="1:8" x14ac:dyDescent="0.2">
      <c r="A257" s="11">
        <f>A256</f>
        <v>2026</v>
      </c>
      <c r="B257" t="s">
        <v>8</v>
      </c>
      <c r="C257" s="78">
        <f>(Indeks!C257/Indeks!$C$40*Indeks!$C$2)/Indeks!H257*100</f>
        <v>0.73332351647773508</v>
      </c>
      <c r="D257" s="78">
        <f>(Indeks!D257/Indeks!$D$40*Indeks!$D$2)/Indeks!H257*100</f>
        <v>5.9232781384081765E-2</v>
      </c>
      <c r="E257" s="78">
        <f>(Indeks!E257/Indeks!$E$40*Indeks!$E$2)/Indeks!H257*100</f>
        <v>8.7569151410389956E-2</v>
      </c>
      <c r="F257" s="78">
        <f>(Indeks!F257/Indeks!$F$40*Indeks!$F$2)/Indeks!H257*100</f>
        <v>9.143677805613605E-2</v>
      </c>
      <c r="G257" s="78">
        <f>(Indeks!G257/Indeks!$G$40*Indeks!$G$2)/Indeks!H257*100</f>
        <v>2.8437772671657136E-2</v>
      </c>
      <c r="H257" s="78">
        <f t="shared" si="37"/>
        <v>1</v>
      </c>
    </row>
    <row r="258" spans="1:8" x14ac:dyDescent="0.2">
      <c r="A258" s="13">
        <f t="shared" ref="A258:A267" si="38">A257</f>
        <v>2026</v>
      </c>
      <c r="B258" s="14" t="s">
        <v>9</v>
      </c>
      <c r="C258" s="78">
        <f>(Indeks!C258/Indeks!$C$40*Indeks!$C$2)/Indeks!H258*100</f>
        <v>0.73320951339548379</v>
      </c>
      <c r="D258" s="78">
        <f>(Indeks!D258/Indeks!$D$40*Indeks!$D$2)/Indeks!H258*100</f>
        <v>5.9223573006747118E-2</v>
      </c>
      <c r="E258" s="78">
        <f>(Indeks!E258/Indeks!$E$40*Indeks!$E$2)/Indeks!H258*100</f>
        <v>8.7670479912733495E-2</v>
      </c>
      <c r="F258" s="78">
        <f>(Indeks!F258/Indeks!$F$40*Indeks!$F$2)/Indeks!H258*100</f>
        <v>9.1463081973110441E-2</v>
      </c>
      <c r="G258" s="78">
        <f>(Indeks!G258/Indeks!$G$40*Indeks!$G$2)/Indeks!H258*100</f>
        <v>2.8433351711925063E-2</v>
      </c>
      <c r="H258" s="78">
        <f t="shared" si="37"/>
        <v>0.99999999999999989</v>
      </c>
    </row>
    <row r="259" spans="1:8" x14ac:dyDescent="0.2">
      <c r="A259" s="18">
        <f t="shared" si="38"/>
        <v>2026</v>
      </c>
      <c r="B259" s="19" t="s">
        <v>10</v>
      </c>
      <c r="C259" s="80">
        <f>(Indeks!C259/Indeks!$C$40*Indeks!$C$2)/Indeks!H259*100</f>
        <v>0.73479293820749514</v>
      </c>
      <c r="D259" s="80">
        <f>(Indeks!D259/Indeks!$D$40*Indeks!$D$2)/Indeks!H259*100</f>
        <v>5.8837753492862618E-2</v>
      </c>
      <c r="E259" s="80">
        <f>(Indeks!E259/Indeks!$E$40*Indeks!$E$2)/Indeks!H259*100</f>
        <v>8.7213682580807597E-2</v>
      </c>
      <c r="F259" s="80">
        <f>(Indeks!F259/Indeks!$F$40*Indeks!$F$2)/Indeks!H259*100</f>
        <v>9.0907506700221477E-2</v>
      </c>
      <c r="G259" s="80">
        <f>(Indeks!G259/Indeks!$G$40*Indeks!$G$2)/Indeks!H259*100</f>
        <v>2.8248119018613026E-2</v>
      </c>
      <c r="H259" s="80">
        <f t="shared" si="37"/>
        <v>0.99999999999999989</v>
      </c>
    </row>
    <row r="260" spans="1:8" x14ac:dyDescent="0.2">
      <c r="A260" s="11">
        <f t="shared" si="38"/>
        <v>2026</v>
      </c>
      <c r="B260" t="s">
        <v>11</v>
      </c>
      <c r="C260" s="78">
        <f>(Indeks!C260/Indeks!$C$40*Indeks!$C$2)/Indeks!H260*100</f>
        <v>0.73467922178728917</v>
      </c>
      <c r="D260" s="78">
        <f>(Indeks!D260/Indeks!$D$40*Indeks!$D$2)/Indeks!H260*100</f>
        <v>5.8828647772934929E-2</v>
      </c>
      <c r="E260" s="78">
        <f>(Indeks!E260/Indeks!$E$40*Indeks!$E$2)/Indeks!H260*100</f>
        <v>8.7314660979292913E-2</v>
      </c>
      <c r="F260" s="78">
        <f>(Indeks!F260/Indeks!$F$40*Indeks!$F$2)/Indeks!H260*100</f>
        <v>9.0933722115582524E-2</v>
      </c>
      <c r="G260" s="78">
        <f>(Indeks!G260/Indeks!$G$40*Indeks!$G$2)/Indeks!H260*100</f>
        <v>2.8243747344900181E-2</v>
      </c>
      <c r="H260" s="78">
        <f t="shared" si="37"/>
        <v>0.99999999999999967</v>
      </c>
    </row>
    <row r="261" spans="1:8" x14ac:dyDescent="0.2">
      <c r="A261" s="13">
        <f t="shared" si="38"/>
        <v>2026</v>
      </c>
      <c r="B261" s="14" t="s">
        <v>12</v>
      </c>
      <c r="C261" s="79">
        <f>(Indeks!C261/Indeks!$C$40*Indeks!$C$2)/Indeks!H261*100</f>
        <v>0.73456541707092693</v>
      </c>
      <c r="D261" s="79">
        <f>(Indeks!D261/Indeks!$D$40*Indeks!$D$2)/Indeks!H261*100</f>
        <v>5.8819534982787566E-2</v>
      </c>
      <c r="E261" s="79">
        <f>(Indeks!E261/Indeks!$E$40*Indeks!$E$2)/Indeks!H261*100</f>
        <v>8.7415743691496808E-2</v>
      </c>
      <c r="F261" s="79">
        <f>(Indeks!F261/Indeks!$F$40*Indeks!$F$2)/Indeks!H261*100</f>
        <v>9.0959931978027209E-2</v>
      </c>
      <c r="G261" s="79">
        <f>(Indeks!G261/Indeks!$G$40*Indeks!$G$2)/Indeks!H261*100</f>
        <v>2.8239372276761227E-2</v>
      </c>
      <c r="H261" s="79">
        <f t="shared" si="37"/>
        <v>0.99999999999999978</v>
      </c>
    </row>
    <row r="262" spans="1:8" x14ac:dyDescent="0.2">
      <c r="A262" s="18">
        <f t="shared" si="38"/>
        <v>2026</v>
      </c>
      <c r="B262" s="23" t="s">
        <v>30</v>
      </c>
      <c r="C262" s="80">
        <f>(Indeks!C262/Indeks!$C$40*Indeks!$C$2)/Indeks!H262*100</f>
        <v>0.73614351965734015</v>
      </c>
      <c r="D262" s="80">
        <f>(Indeks!D262/Indeks!$D$40*Indeks!$D$2)/Indeks!H262*100</f>
        <v>5.8435692701728735E-2</v>
      </c>
      <c r="E262" s="80">
        <f>(Indeks!E262/Indeks!$E$40*Indeks!$E$2)/Indeks!H262*100</f>
        <v>8.6959299028668238E-2</v>
      </c>
      <c r="F262" s="80">
        <f>(Indeks!F262/Indeks!$F$40*Indeks!$F$2)/Indeks!H262*100</f>
        <v>9.0406399755517716E-2</v>
      </c>
      <c r="G262" s="80">
        <f>(Indeks!G262/Indeks!$G$40*Indeks!$G$2)/Indeks!H262*100</f>
        <v>2.8055088856745177E-2</v>
      </c>
      <c r="H262" s="80">
        <f t="shared" si="37"/>
        <v>1</v>
      </c>
    </row>
    <row r="263" spans="1:8" x14ac:dyDescent="0.2">
      <c r="A263" s="11">
        <f t="shared" si="38"/>
        <v>2026</v>
      </c>
      <c r="B263" t="s">
        <v>13</v>
      </c>
      <c r="C263" s="78">
        <f>(Indeks!C263/Indeks!$C$40*Indeks!$C$2)/Indeks!H263*100</f>
        <v>0.73603000342342351</v>
      </c>
      <c r="D263" s="78">
        <f>(Indeks!D263/Indeks!$D$40*Indeks!$D$2)/Indeks!H263*100</f>
        <v>5.8426681687456808E-2</v>
      </c>
      <c r="E263" s="78">
        <f>(Indeks!E263/Indeks!$E$40*Indeks!$E$2)/Indeks!H263*100</f>
        <v>8.7060031296637294E-2</v>
      </c>
      <c r="F263" s="78">
        <f>(Indeks!F263/Indeks!$F$40*Indeks!$F$2)/Indeks!H263*100</f>
        <v>9.0432520941082048E-2</v>
      </c>
      <c r="G263" s="78">
        <f>(Indeks!G263/Indeks!$G$40*Indeks!$G$2)/Indeks!H263*100</f>
        <v>2.8050762651400468E-2</v>
      </c>
      <c r="H263" s="78">
        <f t="shared" si="37"/>
        <v>1</v>
      </c>
    </row>
    <row r="264" spans="1:8" x14ac:dyDescent="0.2">
      <c r="A264" s="13">
        <f t="shared" si="38"/>
        <v>2026</v>
      </c>
      <c r="B264" s="14" t="s">
        <v>14</v>
      </c>
      <c r="C264" s="81">
        <f>(Indeks!C264/Indeks!$C$40*Indeks!$C$2)/Indeks!H264*100</f>
        <v>0.73591639887293281</v>
      </c>
      <c r="D264" s="81">
        <f>(Indeks!D264/Indeks!$D$40*Indeks!$D$2)/Indeks!H264*100</f>
        <v>5.841766366254085E-2</v>
      </c>
      <c r="E264" s="81">
        <f>(Indeks!E264/Indeks!$E$40*Indeks!$E$2)/Indeks!H264*100</f>
        <v>8.716086771795041E-2</v>
      </c>
      <c r="F264" s="81">
        <f>(Indeks!F264/Indeks!$F$40*Indeks!$F$2)/Indeks!H264*100</f>
        <v>9.0458636666343947E-2</v>
      </c>
      <c r="G264" s="81">
        <f>(Indeks!G264/Indeks!$G$40*Indeks!$G$2)/Indeks!H264*100</f>
        <v>2.8046433080232018E-2</v>
      </c>
      <c r="H264" s="81">
        <f t="shared" si="37"/>
        <v>1</v>
      </c>
    </row>
    <row r="265" spans="1:8" x14ac:dyDescent="0.2">
      <c r="A265" s="11">
        <f t="shared" si="38"/>
        <v>2026</v>
      </c>
      <c r="B265" t="s">
        <v>15</v>
      </c>
      <c r="C265" s="78">
        <f>(Indeks!C265/Indeks!$C$40*Indeks!$C$2)/Indeks!H265*100</f>
        <v>0.73748916945957366</v>
      </c>
      <c r="D265" s="78">
        <f>(Indeks!D265/Indeks!$D$40*Indeks!$D$2)/Indeks!H265*100</f>
        <v>5.803579590373998E-2</v>
      </c>
      <c r="E265" s="78">
        <f>(Indeks!E265/Indeks!$E$40*Indeks!$E$2)/Indeks!H265*100</f>
        <v>8.6704785804066861E-2</v>
      </c>
      <c r="F265" s="78">
        <f>(Indeks!F265/Indeks!$F$40*Indeks!$F$2)/Indeks!H265*100</f>
        <v>8.9907151200456378E-2</v>
      </c>
      <c r="G265" s="78">
        <f>(Indeks!G265/Indeks!$G$40*Indeks!$G$2)/Indeks!H265*100</f>
        <v>2.7863097632163176E-2</v>
      </c>
      <c r="H265" s="78">
        <f t="shared" si="37"/>
        <v>1</v>
      </c>
    </row>
    <row r="266" spans="1:8" x14ac:dyDescent="0.2">
      <c r="A266" s="11">
        <f t="shared" si="38"/>
        <v>2026</v>
      </c>
      <c r="B266" t="s">
        <v>16</v>
      </c>
      <c r="C266" s="78">
        <f>(Indeks!C266/Indeks!$C$40*Indeks!$C$2)/Indeks!H266*100</f>
        <v>0.73737585518990678</v>
      </c>
      <c r="D266" s="78">
        <f>(Indeks!D266/Indeks!$D$40*Indeks!$D$2)/Indeks!H266*100</f>
        <v>5.8026878777767556E-2</v>
      </c>
      <c r="E266" s="78">
        <f>(Indeks!E266/Indeks!$E$40*Indeks!$E$2)/Indeks!H266*100</f>
        <v>8.6805271451398852E-2</v>
      </c>
      <c r="F266" s="78">
        <f>(Indeks!F266/Indeks!$F$40*Indeks!$F$2)/Indeks!H266*100</f>
        <v>8.9933178078154402E-2</v>
      </c>
      <c r="G266" s="78">
        <f>(Indeks!G266/Indeks!$G$40*Indeks!$G$2)/Indeks!H266*100</f>
        <v>2.785881650277228E-2</v>
      </c>
      <c r="H266" s="78">
        <f t="shared" si="37"/>
        <v>0.99999999999999989</v>
      </c>
    </row>
    <row r="267" spans="1:8" x14ac:dyDescent="0.2">
      <c r="A267" s="11">
        <f t="shared" si="38"/>
        <v>2026</v>
      </c>
      <c r="B267" t="s">
        <v>17</v>
      </c>
      <c r="C267" s="78">
        <f>(Indeks!C267/Indeks!$C$40*Indeks!$C$2)/Indeks!H267*100</f>
        <v>0.73726245258546452</v>
      </c>
      <c r="D267" s="78">
        <f>(Indeks!D267/Indeks!$D$40*Indeks!$D$2)/Indeks!H267*100</f>
        <v>5.8017954700399492E-2</v>
      </c>
      <c r="E267" s="78">
        <f>(Indeks!E267/Indeks!$E$40*Indeks!$E$2)/Indeks!H267*100</f>
        <v>8.6905861090684475E-2</v>
      </c>
      <c r="F267" s="78">
        <f>(Indeks!F267/Indeks!$F$40*Indeks!$F$2)/Indeks!H267*100</f>
        <v>8.9959199587448413E-2</v>
      </c>
      <c r="G267" s="78">
        <f>(Indeks!G267/Indeks!$G$40*Indeks!$G$2)/Indeks!H267*100</f>
        <v>2.7854532036002907E-2</v>
      </c>
      <c r="H267" s="78">
        <f t="shared" si="37"/>
        <v>0.99999999999999978</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31" workbookViewId="0">
      <selection activeCell="D252" sqref="D252"/>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1">
        <f>A231</f>
        <v>2024</v>
      </c>
      <c r="B232"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1">
        <f t="shared" si="33"/>
        <v>2024</v>
      </c>
      <c r="B235"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1">
        <f t="shared" si="33"/>
        <v>2024</v>
      </c>
      <c r="B23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1">
        <f t="shared" si="33"/>
        <v>2024</v>
      </c>
      <c r="B241"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1">
        <f>A243</f>
        <v>2025</v>
      </c>
      <c r="B244"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144.09697183388525</v>
      </c>
      <c r="D246" s="113">
        <f t="shared" si="34"/>
        <v>1.4411833220274898E-2</v>
      </c>
      <c r="E246" s="113"/>
      <c r="F246" s="113"/>
      <c r="G246" s="113"/>
      <c r="H246" s="25"/>
    </row>
    <row r="247" spans="1:8" x14ac:dyDescent="0.2">
      <c r="A247" s="11">
        <f t="shared" si="35"/>
        <v>2025</v>
      </c>
      <c r="B247" t="s">
        <v>11</v>
      </c>
      <c r="C247" s="58">
        <f>Indeks!H248</f>
        <v>142.06884391526717</v>
      </c>
      <c r="D247" s="110">
        <f t="shared" si="34"/>
        <v>-1.4074743506449983E-2</v>
      </c>
      <c r="E247" s="110"/>
      <c r="F247" s="110"/>
      <c r="G247" s="110"/>
      <c r="H247" s="58"/>
    </row>
    <row r="248" spans="1:8" ht="13.5" thickBot="1" x14ac:dyDescent="0.25">
      <c r="A248" s="13">
        <f t="shared" si="35"/>
        <v>2025</v>
      </c>
      <c r="B248" s="14" t="s">
        <v>12</v>
      </c>
      <c r="C248" s="101">
        <f>Indeks!H249</f>
        <v>139.91090340324214</v>
      </c>
      <c r="D248" s="104">
        <f t="shared" si="34"/>
        <v>-1.518940010036305E-2</v>
      </c>
      <c r="E248" s="104">
        <f>(SUM(C246:C248)-SUM(C243:C245))/SUM(C243:C245)</f>
        <v>-5.6323957012080787E-4</v>
      </c>
      <c r="F248" s="104">
        <f>(SUM(C243:C248)-SUM(C237:C242))/SUM(C237:C242)</f>
        <v>1.9018527256510858E-2</v>
      </c>
      <c r="G248" s="104"/>
      <c r="H248" s="101"/>
    </row>
    <row r="249" spans="1:8" x14ac:dyDescent="0.2">
      <c r="A249" s="18">
        <f t="shared" si="35"/>
        <v>2025</v>
      </c>
      <c r="B249" s="23" t="s">
        <v>30</v>
      </c>
      <c r="C249" s="25">
        <f>Indeks!H250</f>
        <v>140.38969230578314</v>
      </c>
      <c r="D249" s="113">
        <f t="shared" si="34"/>
        <v>3.4220985705528881E-3</v>
      </c>
      <c r="E249" s="113"/>
      <c r="F249" s="113"/>
      <c r="G249" s="113"/>
      <c r="H249" s="25"/>
    </row>
    <row r="250" spans="1:8" x14ac:dyDescent="0.2">
      <c r="A250" s="11">
        <f t="shared" si="35"/>
        <v>2025</v>
      </c>
      <c r="B250" t="s">
        <v>13</v>
      </c>
      <c r="C250" s="58">
        <f>Indeks!H251</f>
        <v>139.92315405677959</v>
      </c>
      <c r="D250" s="110">
        <f t="shared" si="34"/>
        <v>-3.3231659770817093E-3</v>
      </c>
      <c r="E250" s="110"/>
      <c r="F250" s="110"/>
      <c r="G250" s="110"/>
      <c r="H250" s="58"/>
    </row>
    <row r="251" spans="1:8" x14ac:dyDescent="0.2">
      <c r="A251" s="13">
        <f t="shared" si="35"/>
        <v>2025</v>
      </c>
      <c r="B251" s="14" t="s">
        <v>14</v>
      </c>
      <c r="C251" s="158">
        <f>Indeks!H252</f>
        <v>139.93596801324611</v>
      </c>
      <c r="D251" s="160">
        <f t="shared" si="34"/>
        <v>9.1578527891934047E-5</v>
      </c>
      <c r="E251" s="160">
        <f>(SUM(C249:C251)-SUM(C246:C248))/SUM(C246:C248)</f>
        <v>-1.3678064335876877E-2</v>
      </c>
      <c r="F251" s="160"/>
      <c r="G251" s="160"/>
      <c r="H251" s="160"/>
    </row>
    <row r="252" spans="1:8" x14ac:dyDescent="0.2">
      <c r="A252" s="18">
        <f t="shared" si="35"/>
        <v>2025</v>
      </c>
      <c r="B252" s="19" t="s">
        <v>15</v>
      </c>
      <c r="C252" s="159">
        <f>Indeks!H253</f>
        <v>140.94073483660446</v>
      </c>
      <c r="D252" s="135">
        <f t="shared" si="34"/>
        <v>7.1801898941610395E-3</v>
      </c>
      <c r="E252" s="161"/>
      <c r="F252" s="161"/>
      <c r="G252" s="161"/>
      <c r="H252" s="135"/>
    </row>
    <row r="253" spans="1:8" x14ac:dyDescent="0.2">
      <c r="A253" s="11">
        <f t="shared" si="35"/>
        <v>2025</v>
      </c>
      <c r="B253" t="s">
        <v>16</v>
      </c>
      <c r="C253" s="189">
        <f>Indeks!H254</f>
        <v>140.95357308257027</v>
      </c>
      <c r="D253" s="135">
        <f t="shared" si="34"/>
        <v>9.1089676669370948E-5</v>
      </c>
      <c r="E253" s="135"/>
      <c r="F253" s="135"/>
      <c r="G253" s="135"/>
      <c r="H253" s="135"/>
    </row>
    <row r="254" spans="1:8" ht="13.5" thickBot="1" x14ac:dyDescent="0.25">
      <c r="A254" s="31">
        <f t="shared" si="35"/>
        <v>2025</v>
      </c>
      <c r="B254" s="32" t="s">
        <v>17</v>
      </c>
      <c r="C254" s="181">
        <f>Indeks!H255</f>
        <v>140.96642349129547</v>
      </c>
      <c r="D254" s="188">
        <f t="shared" si="34"/>
        <v>9.1167669213124345E-5</v>
      </c>
      <c r="E254" s="188">
        <f>(SUM(C252:C254)-SUM(C249:C251))/SUM(C249:C251)</f>
        <v>6.2151681225818883E-3</v>
      </c>
      <c r="F254" s="188">
        <f>(SUM(C249:C254)-SUM(C243:C248))/SUM(C243:C248)</f>
        <v>-1.089169545762176E-2</v>
      </c>
      <c r="G254" s="188">
        <f>(SUM(C243:C254)-SUM(C231:C242))/SUM(C231:C242)</f>
        <v>1.7382095751090655E-2</v>
      </c>
      <c r="H254" s="181">
        <f>(C243+C244+C245+C246+C247+C248+C249+C250+C251+C252+C253+C254)/12</f>
        <v>141.29192521695416</v>
      </c>
    </row>
    <row r="255" spans="1:8" x14ac:dyDescent="0.2">
      <c r="A255" s="49">
        <v>2026</v>
      </c>
      <c r="B255" s="50" t="s">
        <v>7</v>
      </c>
      <c r="C255" s="196">
        <f>Indeks!H256</f>
        <v>141.8891929016722</v>
      </c>
      <c r="D255" s="200">
        <f t="shared" ref="D255:D266" si="36">(C255-C254)/C254</f>
        <v>6.5460227160669265E-3</v>
      </c>
      <c r="E255" s="200"/>
      <c r="F255" s="200"/>
      <c r="G255" s="200"/>
      <c r="H255" s="200"/>
    </row>
    <row r="256" spans="1:8" x14ac:dyDescent="0.2">
      <c r="A256" s="193">
        <f>A255</f>
        <v>2026</v>
      </c>
      <c r="B256" t="s">
        <v>8</v>
      </c>
      <c r="C256" s="197">
        <f>Indeks!H257</f>
        <v>141.91123403346126</v>
      </c>
      <c r="D256" s="78">
        <f t="shared" si="36"/>
        <v>1.5534045502906341E-4</v>
      </c>
      <c r="E256" s="78"/>
      <c r="F256" s="78"/>
      <c r="G256" s="78"/>
      <c r="H256" s="78"/>
    </row>
    <row r="257" spans="1:8" x14ac:dyDescent="0.2">
      <c r="A257" s="194">
        <f t="shared" ref="A257:A266" si="37">A256</f>
        <v>2026</v>
      </c>
      <c r="B257" s="14" t="s">
        <v>9</v>
      </c>
      <c r="C257" s="198">
        <f>Indeks!H258</f>
        <v>141.9332991018903</v>
      </c>
      <c r="D257" s="79">
        <f t="shared" si="36"/>
        <v>1.5548500144703555E-4</v>
      </c>
      <c r="E257" s="79">
        <f>(SUM(C255:C257)-SUM(C252:C254))/SUM(C252:C254)</f>
        <v>6.7941863908019548E-3</v>
      </c>
      <c r="F257" s="79"/>
      <c r="G257" s="79"/>
      <c r="H257" s="79"/>
    </row>
    <row r="258" spans="1:8" x14ac:dyDescent="0.2">
      <c r="A258" s="195">
        <f t="shared" si="37"/>
        <v>2026</v>
      </c>
      <c r="B258" s="19" t="s">
        <v>10</v>
      </c>
      <c r="C258" s="199">
        <f>Indeks!H259</f>
        <v>142.86400486838693</v>
      </c>
      <c r="D258" s="80">
        <f t="shared" si="36"/>
        <v>6.5573461082483499E-3</v>
      </c>
      <c r="E258" s="80"/>
      <c r="F258" s="80"/>
      <c r="G258" s="80"/>
      <c r="H258" s="78"/>
    </row>
    <row r="259" spans="1:8" x14ac:dyDescent="0.2">
      <c r="A259" s="193">
        <f t="shared" si="37"/>
        <v>2026</v>
      </c>
      <c r="B259" t="s">
        <v>11</v>
      </c>
      <c r="C259" s="197">
        <f>Indeks!H260</f>
        <v>142.88611789775828</v>
      </c>
      <c r="D259" s="78">
        <f t="shared" si="36"/>
        <v>1.5478377070365522E-4</v>
      </c>
      <c r="E259" s="78"/>
      <c r="F259" s="78"/>
      <c r="G259" s="78"/>
      <c r="H259" s="78"/>
    </row>
    <row r="260" spans="1:8" x14ac:dyDescent="0.2">
      <c r="A260" s="194">
        <f t="shared" si="37"/>
        <v>2026</v>
      </c>
      <c r="B260" s="14" t="s">
        <v>12</v>
      </c>
      <c r="C260" s="198">
        <f>Indeks!H261</f>
        <v>142.90825495150673</v>
      </c>
      <c r="D260" s="79">
        <f t="shared" si="36"/>
        <v>1.5492795293306144E-4</v>
      </c>
      <c r="E260" s="79">
        <f>(SUM(C258:C260)-SUM(C255:C257))/SUM(C255:C257)</f>
        <v>6.8696734643329373E-3</v>
      </c>
      <c r="F260" s="79">
        <f>(SUM(C255:C260)-SUM(C249:C254))/SUM(C249:C254)</f>
        <v>1.338207831329259E-2</v>
      </c>
      <c r="G260" s="79"/>
      <c r="H260" s="79"/>
    </row>
    <row r="261" spans="1:8" x14ac:dyDescent="0.2">
      <c r="A261" s="195">
        <f t="shared" si="37"/>
        <v>2026</v>
      </c>
      <c r="B261" s="23" t="s">
        <v>30</v>
      </c>
      <c r="C261" s="199">
        <f>Indeks!H262</f>
        <v>143.84696600337557</v>
      </c>
      <c r="D261" s="80">
        <f t="shared" si="36"/>
        <v>6.5686272090256098E-3</v>
      </c>
      <c r="E261" s="80"/>
      <c r="F261" s="80"/>
      <c r="G261" s="80"/>
      <c r="H261" s="78"/>
    </row>
    <row r="262" spans="1:8" x14ac:dyDescent="0.2">
      <c r="A262" s="193">
        <f t="shared" si="37"/>
        <v>2026</v>
      </c>
      <c r="B262" t="s">
        <v>13</v>
      </c>
      <c r="C262" s="197">
        <f>Indeks!H263</f>
        <v>143.86915119387746</v>
      </c>
      <c r="D262" s="78">
        <f t="shared" si="36"/>
        <v>1.5422772630022661E-4</v>
      </c>
      <c r="E262" s="78"/>
      <c r="F262" s="78"/>
      <c r="G262" s="78"/>
      <c r="H262" s="78"/>
    </row>
    <row r="263" spans="1:8" x14ac:dyDescent="0.2">
      <c r="A263" s="194">
        <f t="shared" si="37"/>
        <v>2026</v>
      </c>
      <c r="B263" s="14" t="s">
        <v>14</v>
      </c>
      <c r="C263" s="198">
        <f>Indeks!H264</f>
        <v>143.89136049683074</v>
      </c>
      <c r="D263" s="79">
        <f t="shared" si="36"/>
        <v>1.543715436491076E-4</v>
      </c>
      <c r="E263" s="79">
        <f>(SUM(C261:C263)-SUM(C258:C260))/SUM(C258:C260)</f>
        <v>6.8798374876843354E-3</v>
      </c>
      <c r="F263" s="79"/>
      <c r="G263" s="79"/>
      <c r="H263" s="79"/>
    </row>
    <row r="264" spans="1:8" x14ac:dyDescent="0.2">
      <c r="A264" s="195">
        <f t="shared" si="37"/>
        <v>2026</v>
      </c>
      <c r="B264" s="19" t="s">
        <v>15</v>
      </c>
      <c r="C264" s="199">
        <f>Indeks!H265</f>
        <v>144.83814636386478</v>
      </c>
      <c r="D264" s="78">
        <f t="shared" si="36"/>
        <v>6.5798659750311485E-3</v>
      </c>
      <c r="E264" s="80"/>
      <c r="F264" s="80"/>
      <c r="G264" s="80"/>
      <c r="H264" s="78"/>
    </row>
    <row r="265" spans="1:8" x14ac:dyDescent="0.2">
      <c r="A265" s="193">
        <f t="shared" si="37"/>
        <v>2026</v>
      </c>
      <c r="B265" t="s">
        <v>16</v>
      </c>
      <c r="C265" s="197">
        <f>Indeks!H266</f>
        <v>144.86040398005821</v>
      </c>
      <c r="D265" s="78">
        <f t="shared" si="36"/>
        <v>1.5367233530807917E-4</v>
      </c>
      <c r="E265" s="78"/>
      <c r="F265" s="78"/>
      <c r="G265" s="78"/>
      <c r="H265" s="78"/>
    </row>
    <row r="266" spans="1:8" ht="13.5" thickBot="1" x14ac:dyDescent="0.25">
      <c r="A266" s="193">
        <f t="shared" si="37"/>
        <v>2026</v>
      </c>
      <c r="B266" t="s">
        <v>17</v>
      </c>
      <c r="C266" s="197">
        <f>Indeks!H267</f>
        <v>144.88268579711576</v>
      </c>
      <c r="D266" s="78">
        <f t="shared" si="36"/>
        <v>1.538157870981353E-4</v>
      </c>
      <c r="E266" s="78">
        <f>(SUM(C264:C266)-SUM(C261:C263))/SUM(C261:C263)</f>
        <v>6.8899604400801274E-3</v>
      </c>
      <c r="F266" s="78">
        <f>(SUM(C261:C266)-SUM(C255:C260))/SUM(C255:C260)</f>
        <v>1.3807021423308984E-2</v>
      </c>
      <c r="G266" s="78">
        <f>(SUM(C255:C266)-SUM(C243:C254))/SUM(C243:C254)</f>
        <v>1.4790721967916929E-2</v>
      </c>
      <c r="H266" s="181">
        <f>(C255+C256+C257+C258+C259+C260+C261+C262+C263+C264+C265+C266)/12</f>
        <v>143.38173479914983</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D252" sqref="D252"/>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101.25" x14ac:dyDescent="0.2">
      <c r="A5" s="114" t="s">
        <v>3</v>
      </c>
      <c r="B5" s="143" t="s">
        <v>90</v>
      </c>
      <c r="C5" t="s">
        <v>25</v>
      </c>
      <c r="D5" s="7" t="s">
        <v>38</v>
      </c>
      <c r="E5" s="5">
        <f>Indeks!C2</f>
        <v>0.68</v>
      </c>
    </row>
    <row r="6" spans="1:5" ht="25.5" x14ac:dyDescent="0.2">
      <c r="A6" s="176" t="s">
        <v>73</v>
      </c>
      <c r="B6" s="143" t="s">
        <v>74</v>
      </c>
      <c r="C6" t="s">
        <v>26</v>
      </c>
      <c r="D6" s="7" t="s">
        <v>39</v>
      </c>
      <c r="E6" s="5">
        <f>Indeks!D2</f>
        <v>0.06</v>
      </c>
    </row>
    <row r="7" spans="1:5" x14ac:dyDescent="0.2">
      <c r="A7" s="114"/>
      <c r="B7" s="171"/>
      <c r="D7" s="7"/>
      <c r="E7" s="5"/>
    </row>
    <row r="8" spans="1:5" ht="38.25" x14ac:dyDescent="0.2">
      <c r="A8" s="114" t="s">
        <v>4</v>
      </c>
      <c r="B8" s="143" t="s">
        <v>75</v>
      </c>
      <c r="C8" t="s">
        <v>26</v>
      </c>
      <c r="D8" s="7" t="s">
        <v>39</v>
      </c>
      <c r="E8" s="5">
        <f>Indeks!E2</f>
        <v>0.09</v>
      </c>
    </row>
    <row r="9" spans="1:5" x14ac:dyDescent="0.2">
      <c r="A9" s="114"/>
      <c r="B9" s="171" t="s">
        <v>71</v>
      </c>
      <c r="D9" s="7"/>
      <c r="E9" s="5"/>
    </row>
    <row r="10" spans="1:5" ht="89.25" x14ac:dyDescent="0.2">
      <c r="A10" s="114" t="s">
        <v>5</v>
      </c>
      <c r="B10" s="143" t="s">
        <v>79</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2025-07-15T08:44:03Z</cp:lastPrinted>
  <dcterms:created xsi:type="dcterms:W3CDTF">2009-05-19T06:17:18Z</dcterms:created>
  <dcterms:modified xsi:type="dcterms:W3CDTF">2025-07-15T08:44:08Z</dcterms:modified>
</cp:coreProperties>
</file>