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ELindeks\Til hjemmeside\SBLON ØST\"/>
    </mc:Choice>
  </mc:AlternateContent>
  <xr:revisionPtr revIDLastSave="0" documentId="13_ncr:1_{975EC839-736F-47E7-9C97-F89E6CFBF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1" i="1" l="1"/>
  <c r="H251" i="1" s="1"/>
  <c r="E251" i="1"/>
  <c r="F250" i="1"/>
  <c r="E250" i="1"/>
  <c r="C252" i="1"/>
  <c r="C251" i="1"/>
  <c r="C250" i="1"/>
  <c r="H250" i="1"/>
  <c r="F249" i="1"/>
  <c r="E249" i="1"/>
  <c r="H249" i="1"/>
  <c r="F248" i="1"/>
  <c r="E248" i="1"/>
  <c r="F247" i="1"/>
  <c r="E247" i="1"/>
  <c r="C249" i="1"/>
  <c r="C248" i="1"/>
  <c r="C247" i="1"/>
  <c r="E246" i="1"/>
  <c r="E245" i="1"/>
  <c r="C246" i="1"/>
  <c r="C245" i="1"/>
  <c r="C244" i="1"/>
  <c r="C243" i="1"/>
  <c r="C242" i="1"/>
  <c r="C241" i="1"/>
  <c r="C240" i="1"/>
  <c r="H247" i="1" l="1"/>
  <c r="E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175" i="1" l="1"/>
  <c r="F246" i="1"/>
  <c r="F245" i="1"/>
  <c r="H246" i="1"/>
  <c r="H245" i="1"/>
  <c r="F244" i="1"/>
  <c r="H244" i="1" s="1"/>
  <c r="F243" i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H175" i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G108" i="2" l="1"/>
  <c r="F57" i="2"/>
  <c r="F31" i="2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C158" i="2" l="1"/>
  <c r="E114" i="2"/>
  <c r="H54" i="2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F115" i="2"/>
  <c r="G139" i="2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58" i="2" l="1"/>
  <c r="D157" i="5"/>
  <c r="H139" i="2"/>
  <c r="H142" i="2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180" i="5" l="1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52" i="1" l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52" i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52" i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H248" i="1"/>
  <c r="H243" i="2"/>
  <c r="D242" i="5"/>
  <c r="G242" i="5"/>
  <c r="E242" i="5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C250" i="2" l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H253" i="2"/>
  <c r="D255" i="2" l="1"/>
  <c r="C255" i="2"/>
  <c r="E255" i="2"/>
  <c r="C254" i="5"/>
  <c r="F254" i="5" s="1"/>
  <c r="G255" i="2"/>
  <c r="D257" i="1"/>
  <c r="H256" i="1"/>
  <c r="D253" i="5"/>
  <c r="H254" i="5"/>
  <c r="E254" i="5"/>
  <c r="H254" i="2"/>
  <c r="D254" i="5" l="1"/>
  <c r="G254" i="5"/>
  <c r="H255" i="2"/>
  <c r="C255" i="5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E257" i="5" s="1"/>
  <c r="C258" i="2"/>
  <c r="G258" i="2"/>
  <c r="F258" i="2"/>
  <c r="E258" i="2"/>
  <c r="D258" i="2"/>
  <c r="H257" i="2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D265" i="5" s="1"/>
  <c r="C266" i="2"/>
  <c r="G266" i="2"/>
  <c r="F266" i="2"/>
  <c r="E266" i="2"/>
  <c r="H265" i="2"/>
  <c r="H267" i="1"/>
  <c r="D267" i="2" s="1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<sst xmlns="http://schemas.openxmlformats.org/spreadsheetml/2006/main" count="991" uniqueCount="89">
  <si>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</si>
  <si>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</si>
  <si>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</si>
  <si>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</si>
  <si>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</si>
  <si>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</si>
  <si>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</si>
  <si>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</si>
  <si>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</si>
  <si>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</si>
  <si>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</si>
  <si>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</si>
  <si>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</si>
  <si>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</si>
  <si>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</si>
  <si>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</si>
  <si>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</si>
  <si>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</si>
  <si>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</si>
  <si>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</si>
  <si>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</si>
  <si>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</si>
  <si>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</si>
  <si>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</si>
  <si>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</si>
  <si>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</si>
  <si>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</si>
  <si>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</si>
  <si>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</si>
  <si>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</si>
  <si>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</si>
  <si>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</si>
  <si>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</si>
  <si>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</si>
  <si>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</si>
  <si>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</si>
  <si>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</si>
  <si>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</si>
  <si>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</si>
  <si>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</si>
  <si>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</si>
  <si>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</si>
  <si>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</si>
  <si>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</si>
  <si>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</si>
  <si>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</si>
  <si>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</si>
  <si>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</si>
  <si>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</si>
  <si>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</si>
  <si>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</si>
  <si>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</si>
  <si>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</si>
  <si>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</si>
  <si>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</si>
  <si>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</si>
  <si>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</si>
  <si>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</si>
  <si>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</si>
  <si>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</si>
  <si>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</si>
  <si>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</si>
  <si>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</si>
  <si>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</si>
  <si>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</si>
  <si>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</si>
  <si>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</si>
  <si>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</si>
  <si>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</si>
  <si>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</si>
  <si>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</si>
  <si>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</si>
  <si>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</si>
  <si>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</si>
  <si>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</si>
  <si>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</si>
  <si>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</si>
  <si>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</si>
  <si>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</si>
  <si>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</si>
  <si>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</si>
  <si>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</si>
  <si>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</si>
  <si>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</si>
  <si>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</si>
  <si>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</si>
  <si>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</si>
  <si>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 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</si>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</sst>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7" fillId="0" borderId="0" xfId="0" applyFont="1" applyBorder="1"/>
    <xf numFmtId="0" fontId="5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5"/>
  <sheetViews>
    <sheetView tabSelected="1" view="pageBreakPreview" zoomScaleNormal="100" zoomScaleSheetLayoutView="100" workbookViewId="0">
      <pane xSplit="2" ySplit="183" topLeftCell="C236" activePane="bottomRight" state="frozen"/>
      <selection pane="topRight" activeCell="C1" sqref="C1"/>
      <selection pane="bottomLeft" activeCell="A184" sqref="A184"/>
      <selection pane="bottomRight" activeCell="D252" sqref="D252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68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86</v>
      </c>
      <c r="D3" s="140" t="s">
        <v>73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69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81</v>
      </c>
    </row>
    <row r="241" spans="1:10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10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10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10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10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+F$173*(123.5/103.6)/113.8*113.8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10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19">
        <v>167.2</v>
      </c>
      <c r="E246" s="162">
        <f>131/99.8*119.6</f>
        <v>156.98997995991985</v>
      </c>
      <c r="F246" s="157">
        <f>+F$173*(123.5/103.6)/113.8*113.1</f>
        <v>124.43144447509424</v>
      </c>
      <c r="G246" s="120">
        <v>2.73</v>
      </c>
      <c r="H246" s="138">
        <f t="shared" ref="H246" si="75">100+((C246-$C$40)/$C$40*100*$C$2)+((D246-$D$40)/$D$40*100*$D$2)+((E246-$E$40)/$E$40*100*$E$2)+((F246-$F$40)/$F$40*100*$F$2)+((G246-$G$40)/$G$40*100*$G$2)</f>
        <v>142.49963838878713</v>
      </c>
      <c r="J246" s="144" t="s">
        <v>85</v>
      </c>
    </row>
    <row r="247" spans="1:10" ht="15" x14ac:dyDescent="0.2">
      <c r="A247" s="18">
        <v>2024</v>
      </c>
      <c r="B247" s="185" t="s">
        <v>10</v>
      </c>
      <c r="C247" s="219">
        <f>(1.0101*156.1)/121.5*125.8</f>
        <v>163.25693446913579</v>
      </c>
      <c r="D247" s="116">
        <v>182.6</v>
      </c>
      <c r="E247" s="172">
        <f>131/99.8*120.8</f>
        <v>158.56513026052104</v>
      </c>
      <c r="F247" s="155">
        <f>+F$173*(123.5/103.6)/113.8*112.9</f>
        <v>124.21140655382972</v>
      </c>
      <c r="G247" s="118">
        <v>2.69</v>
      </c>
      <c r="H247" s="56">
        <f t="shared" ref="H247" si="76">100+((C247-$C$40)/$C$40*100*$C$2)+((D247-$D$40)/$D$40*100*$D$2)+((E247-$E$40)/$E$40*100*$E$2)+((F247-$F$40)/$F$40*100*$F$2)+((G247-$G$40)/$G$40*100*$G$2)</f>
        <v>144.55080437227085</v>
      </c>
    </row>
    <row r="248" spans="1:10" ht="15" x14ac:dyDescent="0.2">
      <c r="A248" s="11">
        <v>2024</v>
      </c>
      <c r="B248" s="144" t="s">
        <v>11</v>
      </c>
      <c r="C248" s="219">
        <f t="shared" ref="C248:C249" si="77">(1.0101*156.1)/121.5*125.8</f>
        <v>163.25693446913579</v>
      </c>
      <c r="D248" s="116">
        <v>154.4</v>
      </c>
      <c r="E248" s="172">
        <f>131/99.8*120.2</f>
        <v>157.77755511022045</v>
      </c>
      <c r="F248" s="155">
        <f>+F$173*(123.5/103.6)/113.8*112.8</f>
        <v>124.10138759319744</v>
      </c>
      <c r="G248" s="118">
        <v>2.75</v>
      </c>
      <c r="H248" s="56">
        <f t="shared" ref="H248:H254" si="78">100+((C248-$C$40)/$C$40*100*$C$2)+((D248-$D$40)/$D$40*100*$D$2)+((E248-$E$40)/$E$40*100*$E$2)+((F248-$F$40)/$F$40*100*$F$2)+((G248-$G$40)/$G$40*100*$G$2)</f>
        <v>142.52267645365276</v>
      </c>
    </row>
    <row r="249" spans="1:10" ht="15" x14ac:dyDescent="0.2">
      <c r="A249" s="13">
        <v>2024</v>
      </c>
      <c r="B249" s="175" t="s">
        <v>12</v>
      </c>
      <c r="C249" s="217">
        <f t="shared" si="77"/>
        <v>163.25693446913579</v>
      </c>
      <c r="D249" s="119">
        <v>124.5</v>
      </c>
      <c r="E249" s="162">
        <f>131/99.8*120.3</f>
        <v>157.90881763527054</v>
      </c>
      <c r="F249" s="157">
        <f>+F$173*(123.5/103.6)/113.8*114.6</f>
        <v>126.08172888457825</v>
      </c>
      <c r="G249" s="120">
        <v>2.61</v>
      </c>
      <c r="H249" s="138">
        <f t="shared" ref="H249" si="79">100+((C249-$C$40)/$C$40*100*$C$2)+((D249-$D$40)/$D$40*100*$D$2)+((E249-$E$40)/$E$40*100*$E$2)+((F249-$F$40)/$F$40*100*$F$2)+((G249-$G$40)/$G$40*100*$G$2)</f>
        <v>140.36473594162774</v>
      </c>
    </row>
    <row r="250" spans="1:10" ht="15" x14ac:dyDescent="0.2">
      <c r="A250" s="18">
        <v>2024</v>
      </c>
      <c r="B250" s="185" t="s">
        <v>30</v>
      </c>
      <c r="C250" s="219">
        <f>(1.0101*156.1)/121.5*126.3</f>
        <v>163.90580940740739</v>
      </c>
      <c r="D250" s="116">
        <v>123.7</v>
      </c>
      <c r="E250" s="172">
        <f>131/99.8*120.4</f>
        <v>158.04008016032066</v>
      </c>
      <c r="F250" s="155">
        <f>+F$173*(123.5/103.6)/113.8*114.9</f>
        <v>126.41178576647506</v>
      </c>
      <c r="G250" s="118">
        <v>2.67</v>
      </c>
      <c r="H250" s="56">
        <f t="shared" ref="H250" si="80">100+((C250-$C$40)/$C$40*100*$C$2)+((D250-$D$40)/$D$40*100*$D$2)+((E250-$E$40)/$E$40*100*$E$2)+((F250-$F$40)/$F$40*100*$F$2)+((G250-$G$40)/$G$40*100*$G$2)</f>
        <v>140.84532863009235</v>
      </c>
    </row>
    <row r="251" spans="1:10" ht="15" x14ac:dyDescent="0.2">
      <c r="A251" s="11">
        <v>2024</v>
      </c>
      <c r="B251" s="144" t="s">
        <v>13</v>
      </c>
      <c r="C251" s="219">
        <f t="shared" ref="C251:C252" si="81">(1.0101*156.1)/121.5*126.3</f>
        <v>163.90580940740739</v>
      </c>
      <c r="D251" s="116">
        <v>116</v>
      </c>
      <c r="E251" s="172">
        <f>131/99.8*120.7</f>
        <v>158.43386773547095</v>
      </c>
      <c r="F251" s="155">
        <f>+F$173*(123.5/103.6)/113.8*114.4</f>
        <v>125.86169096331372</v>
      </c>
      <c r="G251" s="118">
        <v>2.75</v>
      </c>
      <c r="H251" s="56">
        <f t="shared" ref="H251" si="82">100+((C251-$C$40)/$C$40*100*$C$2)+((D251-$D$40)/$D$40*100*$D$2)+((E251-$E$40)/$E$40*100*$E$2)+((F251-$F$40)/$F$40*100*$F$2)+((G251-$G$40)/$G$40*100*$G$2)</f>
        <v>140.37879038108881</v>
      </c>
    </row>
    <row r="252" spans="1:10" ht="15" x14ac:dyDescent="0.2">
      <c r="A252" s="13">
        <v>2024</v>
      </c>
      <c r="B252" s="175" t="s">
        <v>14</v>
      </c>
      <c r="C252" s="217">
        <f t="shared" si="81"/>
        <v>163.90580940740739</v>
      </c>
      <c r="D252" s="131">
        <f t="shared" ref="D251:D267" si="83">D251</f>
        <v>116</v>
      </c>
      <c r="E252" s="131">
        <f t="shared" ref="E251:E255" si="84">E251*(1+(((SUM(E$232:E$243)-SUM(E$220:E$231))/SUM(E$220:E$231))/12))</f>
        <v>158.59079807895745</v>
      </c>
      <c r="F252" s="131">
        <f t="shared" ref="F251:F255" si="85">F251*(1+(((SUM(F$232:F$243)-SUM(F$220:F$231))/SUM(F$220:F$231))/12))</f>
        <v>125.86737731422018</v>
      </c>
      <c r="G252" s="73">
        <f t="shared" ref="G251:G267" si="86">+G251</f>
        <v>2.75</v>
      </c>
      <c r="H252" s="180">
        <f t="shared" si="78"/>
        <v>140.39160433755532</v>
      </c>
    </row>
    <row r="253" spans="1:10" ht="15" x14ac:dyDescent="0.2">
      <c r="A253" s="11">
        <v>2024</v>
      </c>
      <c r="B253" s="144" t="s">
        <v>15</v>
      </c>
      <c r="C253" s="130">
        <f t="shared" ref="C253:C255" si="87">C250*(1+(((SUM(C$232:C$243)-SUM(C$220:C$231))/SUM(C$220:C$231))/4))</f>
        <v>165.65680797453865</v>
      </c>
      <c r="D253" s="130">
        <f t="shared" si="83"/>
        <v>116</v>
      </c>
      <c r="E253" s="130">
        <f t="shared" si="84"/>
        <v>158.74788386353151</v>
      </c>
      <c r="F253" s="130">
        <f>F252*(1+(((SUM(F$232:F$243)-SUM(F$220:F$231))/SUM(F$220:F$231))/12))</f>
        <v>125.87306392203234</v>
      </c>
      <c r="G253" s="72">
        <f t="shared" si="86"/>
        <v>2.75</v>
      </c>
      <c r="H253" s="179">
        <f t="shared" si="78"/>
        <v>141.50081995915278</v>
      </c>
    </row>
    <row r="254" spans="1:10" ht="15" x14ac:dyDescent="0.2">
      <c r="A254" s="11">
        <v>2024</v>
      </c>
      <c r="B254" s="144" t="s">
        <v>16</v>
      </c>
      <c r="C254" s="130">
        <f t="shared" si="87"/>
        <v>165.65680797453865</v>
      </c>
      <c r="D254" s="130">
        <f t="shared" si="83"/>
        <v>116</v>
      </c>
      <c r="E254" s="130">
        <f t="shared" si="84"/>
        <v>158.90512524315909</v>
      </c>
      <c r="F254" s="130">
        <f t="shared" si="85"/>
        <v>125.87875078676183</v>
      </c>
      <c r="G254" s="72">
        <f t="shared" si="86"/>
        <v>2.75</v>
      </c>
      <c r="H254" s="179">
        <f t="shared" si="78"/>
        <v>141.51365820511859</v>
      </c>
    </row>
    <row r="255" spans="1:10" ht="15.75" thickBot="1" x14ac:dyDescent="0.25">
      <c r="A255" s="31">
        <v>2024</v>
      </c>
      <c r="B255" s="186" t="s">
        <v>17</v>
      </c>
      <c r="C255" s="182">
        <f t="shared" si="87"/>
        <v>165.65680797453865</v>
      </c>
      <c r="D255" s="182">
        <f t="shared" si="83"/>
        <v>116</v>
      </c>
      <c r="E255" s="182">
        <f t="shared" si="84"/>
        <v>159.06252237195866</v>
      </c>
      <c r="F255" s="182">
        <f t="shared" si="85"/>
        <v>125.88443790842022</v>
      </c>
      <c r="G255" s="183">
        <f t="shared" si="86"/>
        <v>2.75</v>
      </c>
      <c r="H255" s="184">
        <f>100+((C255-$C$40)/$C$40*100*$C$2)+((D255-$D$40)/$D$40*100*$D$2)+((E255-$E$40)/$E$40*100*$E$2)+((F255-$F$40)/$F$40*100*$F$2)+((G255-$G$40)/$G$40*100*$G$2)</f>
        <v>141.52650861384379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167.1438149232516</v>
      </c>
      <c r="D256" s="130">
        <f t="shared" si="83"/>
        <v>116</v>
      </c>
      <c r="E256" s="130">
        <f>E255*(1+(((SUM(E$244:E$255)-SUM(E$232:E$243))/SUM(E$232:E$243))/12))</f>
        <v>159.27133813473995</v>
      </c>
      <c r="F256" s="130">
        <f>F255*(1+(((SUM(F$244:F$255)-SUM(F$232:F$243))/SUM(F$232:F$243))/12))</f>
        <v>125.94023026904063</v>
      </c>
      <c r="G256" s="72">
        <f>+G255</f>
        <v>2.75</v>
      </c>
      <c r="H256" s="197">
        <f>100+((C256-$C$40)/$C$40*100*$C$2)+((D256-$D$40)/$D$40*100*$D$2)+((E256-$E$40)/$E$40*100*$E$2)+((F256-$F$40)/$F$40*100*$F$2)+((G256-$G$40)/$G$40*100*$G$2)</f>
        <v>142.47961674527696</v>
      </c>
    </row>
    <row r="257" spans="1:13" ht="15" x14ac:dyDescent="0.2">
      <c r="A257" s="11">
        <v>2024</v>
      </c>
      <c r="B257" s="144" t="s">
        <v>8</v>
      </c>
      <c r="C257" s="130">
        <f t="shared" ref="C257:C267" si="88">C254*(1+(((SUM(C$244:C$255)-SUM(C$232:C$243))/SUM(C$232:C$243))/4))</f>
        <v>167.1438149232516</v>
      </c>
      <c r="D257" s="130">
        <f t="shared" si="83"/>
        <v>116</v>
      </c>
      <c r="E257" s="130">
        <f t="shared" ref="E257:E267" si="89">E256*(1+(((SUM(E$244:E$255)-SUM(E$232:E$243))/SUM(E$232:E$243))/12))</f>
        <v>159.48042802886366</v>
      </c>
      <c r="F257" s="130">
        <f t="shared" ref="F257:F267" si="90">F256*(1+(((SUM(F$244:F$255)-SUM(F$232:F$243))/SUM(F$232:F$243))/12))</f>
        <v>125.99604735700267</v>
      </c>
      <c r="G257" s="72">
        <f t="shared" si="86"/>
        <v>2.75</v>
      </c>
      <c r="H257" s="197">
        <f t="shared" ref="H257:H266" si="91">100+((C257-$C$40)/$C$40*100*$C$2)+((D257-$D$40)/$D$40*100*$D$2)+((E257-$E$40)/$E$40*100*$E$2)+((F257-$F$40)/$F$40*100*$F$2)+((G257-$G$40)/$G$40*100*$G$2)</f>
        <v>142.50165787706601</v>
      </c>
    </row>
    <row r="258" spans="1:13" ht="15" x14ac:dyDescent="0.2">
      <c r="A258" s="13">
        <v>2024</v>
      </c>
      <c r="B258" s="175" t="s">
        <v>9</v>
      </c>
      <c r="C258" s="131">
        <f t="shared" si="88"/>
        <v>167.1438149232516</v>
      </c>
      <c r="D258" s="131">
        <f t="shared" si="83"/>
        <v>116</v>
      </c>
      <c r="E258" s="131">
        <f t="shared" si="89"/>
        <v>159.68979241420678</v>
      </c>
      <c r="F258" s="131">
        <f t="shared" si="90"/>
        <v>126.05188918326559</v>
      </c>
      <c r="G258" s="73">
        <f t="shared" si="86"/>
        <v>2.75</v>
      </c>
      <c r="H258" s="198">
        <f t="shared" si="91"/>
        <v>142.52372294549505</v>
      </c>
    </row>
    <row r="259" spans="1:13" ht="15" x14ac:dyDescent="0.2">
      <c r="A259" s="18">
        <v>2024</v>
      </c>
      <c r="B259" s="185" t="s">
        <v>10</v>
      </c>
      <c r="C259" s="130">
        <f t="shared" si="88"/>
        <v>168.64416988761545</v>
      </c>
      <c r="D259" s="132">
        <f t="shared" si="83"/>
        <v>116</v>
      </c>
      <c r="E259" s="130">
        <f t="shared" si="89"/>
        <v>159.89943165111879</v>
      </c>
      <c r="F259" s="130">
        <f t="shared" si="90"/>
        <v>126.10775575879347</v>
      </c>
      <c r="G259" s="129">
        <f t="shared" si="86"/>
        <v>2.75</v>
      </c>
      <c r="H259" s="197">
        <f t="shared" si="91"/>
        <v>143.48526076040537</v>
      </c>
    </row>
    <row r="260" spans="1:13" ht="15" x14ac:dyDescent="0.2">
      <c r="A260" s="11">
        <v>2024</v>
      </c>
      <c r="B260" s="144" t="s">
        <v>11</v>
      </c>
      <c r="C260" s="130">
        <f t="shared" si="88"/>
        <v>168.64416988761545</v>
      </c>
      <c r="D260" s="130">
        <f t="shared" si="83"/>
        <v>116</v>
      </c>
      <c r="E260" s="130">
        <f t="shared" si="89"/>
        <v>160.10934610042221</v>
      </c>
      <c r="F260" s="130">
        <f t="shared" si="90"/>
        <v>126.16364709455527</v>
      </c>
      <c r="G260" s="72">
        <f t="shared" si="86"/>
        <v>2.75</v>
      </c>
      <c r="H260" s="197">
        <f t="shared" si="91"/>
        <v>143.50737378977672</v>
      </c>
    </row>
    <row r="261" spans="1:13" ht="15" x14ac:dyDescent="0.2">
      <c r="A261" s="13">
        <v>2024</v>
      </c>
      <c r="B261" s="175" t="s">
        <v>12</v>
      </c>
      <c r="C261" s="131">
        <f t="shared" si="88"/>
        <v>168.64416988761545</v>
      </c>
      <c r="D261" s="131">
        <f t="shared" si="83"/>
        <v>116</v>
      </c>
      <c r="E261" s="131">
        <f t="shared" si="89"/>
        <v>160.31953612341323</v>
      </c>
      <c r="F261" s="131">
        <f t="shared" si="90"/>
        <v>126.21956320152479</v>
      </c>
      <c r="G261" s="73">
        <f t="shared" si="86"/>
        <v>2.75</v>
      </c>
      <c r="H261" s="198">
        <f t="shared" si="91"/>
        <v>143.52951084352517</v>
      </c>
    </row>
    <row r="262" spans="1:13" ht="15" x14ac:dyDescent="0.2">
      <c r="A262" s="18">
        <v>2024</v>
      </c>
      <c r="B262" s="185" t="s">
        <v>30</v>
      </c>
      <c r="C262" s="130">
        <f t="shared" si="88"/>
        <v>170.15799268517506</v>
      </c>
      <c r="D262" s="130">
        <f t="shared" si="83"/>
        <v>116</v>
      </c>
      <c r="E262" s="130">
        <f t="shared" si="89"/>
        <v>160.53000208186236</v>
      </c>
      <c r="F262" s="130">
        <f t="shared" si="90"/>
        <v>126.27550409068071</v>
      </c>
      <c r="G262" s="72">
        <f t="shared" si="86"/>
        <v>2.75</v>
      </c>
      <c r="H262" s="197">
        <f t="shared" si="91"/>
        <v>144.49955362900127</v>
      </c>
    </row>
    <row r="263" spans="1:13" ht="15" x14ac:dyDescent="0.2">
      <c r="A263" s="11">
        <v>2024</v>
      </c>
      <c r="B263" s="144" t="s">
        <v>13</v>
      </c>
      <c r="C263" s="130">
        <f t="shared" si="88"/>
        <v>170.15799268517506</v>
      </c>
      <c r="D263" s="130">
        <f t="shared" si="83"/>
        <v>116</v>
      </c>
      <c r="E263" s="130">
        <f t="shared" si="89"/>
        <v>160.74074433801505</v>
      </c>
      <c r="F263" s="130">
        <f t="shared" si="90"/>
        <v>126.33146977300656</v>
      </c>
      <c r="G263" s="72">
        <f t="shared" si="86"/>
        <v>2.75</v>
      </c>
      <c r="H263" s="197">
        <f t="shared" si="91"/>
        <v>144.52173881950316</v>
      </c>
    </row>
    <row r="264" spans="1:13" ht="15" x14ac:dyDescent="0.2">
      <c r="A264" s="13">
        <v>2024</v>
      </c>
      <c r="B264" s="175" t="s">
        <v>14</v>
      </c>
      <c r="C264" s="131">
        <f t="shared" si="88"/>
        <v>170.15799268517506</v>
      </c>
      <c r="D264" s="131">
        <f t="shared" si="83"/>
        <v>116</v>
      </c>
      <c r="E264" s="131">
        <f t="shared" si="89"/>
        <v>160.95176325459229</v>
      </c>
      <c r="F264" s="131">
        <f t="shared" si="90"/>
        <v>126.38746025949075</v>
      </c>
      <c r="G264" s="73">
        <f t="shared" si="86"/>
        <v>2.75</v>
      </c>
      <c r="H264" s="198">
        <f t="shared" si="91"/>
        <v>144.54394812245644</v>
      </c>
    </row>
    <row r="265" spans="1:13" ht="15" x14ac:dyDescent="0.2">
      <c r="A265" s="11">
        <v>2024</v>
      </c>
      <c r="B265" s="144" t="s">
        <v>15</v>
      </c>
      <c r="C265" s="130">
        <f t="shared" si="88"/>
        <v>171.68540420900928</v>
      </c>
      <c r="D265" s="130">
        <f t="shared" si="83"/>
        <v>116</v>
      </c>
      <c r="E265" s="130">
        <f t="shared" si="89"/>
        <v>161.16305919479126</v>
      </c>
      <c r="F265" s="130">
        <f t="shared" si="90"/>
        <v>126.44347556112656</v>
      </c>
      <c r="G265" s="72">
        <f t="shared" si="86"/>
        <v>2.75</v>
      </c>
      <c r="H265" s="197">
        <f t="shared" si="91"/>
        <v>145.52257184004503</v>
      </c>
    </row>
    <row r="266" spans="1:13" ht="15" x14ac:dyDescent="0.2">
      <c r="A266" s="11">
        <v>2024</v>
      </c>
      <c r="B266" s="144" t="s">
        <v>16</v>
      </c>
      <c r="C266" s="130">
        <f t="shared" si="88"/>
        <v>171.68540420900928</v>
      </c>
      <c r="D266" s="130">
        <f t="shared" si="83"/>
        <v>116</v>
      </c>
      <c r="E266" s="130">
        <f t="shared" si="89"/>
        <v>161.37463252228591</v>
      </c>
      <c r="F266" s="130">
        <f t="shared" si="90"/>
        <v>126.49951568891214</v>
      </c>
      <c r="G266" s="72">
        <f t="shared" si="86"/>
        <v>2.75</v>
      </c>
      <c r="H266" s="197">
        <f t="shared" si="91"/>
        <v>145.54482945623846</v>
      </c>
    </row>
    <row r="267" spans="1:13" ht="15" x14ac:dyDescent="0.2">
      <c r="A267" s="187">
        <v>2024</v>
      </c>
      <c r="B267" s="194" t="s">
        <v>17</v>
      </c>
      <c r="C267" s="195">
        <f t="shared" si="88"/>
        <v>171.68540420900928</v>
      </c>
      <c r="D267" s="195">
        <f t="shared" si="83"/>
        <v>116</v>
      </c>
      <c r="E267" s="195">
        <f t="shared" si="89"/>
        <v>161.58648360122763</v>
      </c>
      <c r="F267" s="195">
        <f t="shared" si="90"/>
        <v>126.55558065385051</v>
      </c>
      <c r="G267" s="196">
        <f t="shared" si="86"/>
        <v>2.75</v>
      </c>
      <c r="H267" s="197">
        <f>100+((C267-$C$40)/$C$40*100*$C$2)+((D267-$D$40)/$D$40*100*$D$2)+((E267-$E$40)/$E$40*100*$E$2)+((F267-$F$40)/$F$40*100*$F$2)+((G267-$G$40)/$G$40*100*$G$2)</f>
        <v>145.56711127329601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76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77</v>
      </c>
      <c r="B272" s="169" t="s">
        <v>78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9" t="s">
        <v>83</v>
      </c>
      <c r="B273" s="169" t="s">
        <v>84</v>
      </c>
      <c r="C273" s="169"/>
      <c r="D273" s="169"/>
      <c r="E273" s="169"/>
      <c r="F273" s="169"/>
      <c r="G273" s="169"/>
      <c r="H273" s="170"/>
      <c r="I273" s="169"/>
      <c r="J273" s="169"/>
    </row>
    <row r="274" spans="1:11" x14ac:dyDescent="0.2">
      <c r="A274" s="164" t="s">
        <v>70</v>
      </c>
      <c r="B274" s="165" t="s">
        <v>72</v>
      </c>
      <c r="C274" s="165"/>
      <c r="D274" s="165"/>
      <c r="E274" s="165"/>
      <c r="F274" s="165"/>
      <c r="G274" s="165"/>
      <c r="H274" s="165"/>
      <c r="I274" s="165"/>
      <c r="J274" s="165"/>
      <c r="K274" s="166"/>
    </row>
    <row r="275" spans="1:11" ht="12" customHeight="1" x14ac:dyDescent="0.2">
      <c r="A275" s="218" t="s">
        <v>80</v>
      </c>
      <c r="B275" s="221" t="s">
        <v>82</v>
      </c>
      <c r="C275" s="221"/>
      <c r="D275" s="221"/>
      <c r="E275" s="221"/>
      <c r="F275" s="221"/>
      <c r="G275" s="221"/>
      <c r="H275" s="221"/>
      <c r="I275" s="221"/>
      <c r="J275" s="221"/>
    </row>
  </sheetData>
  <mergeCells count="1">
    <mergeCell ref="B275:J275"/>
  </mergeCells>
  <phoneticPr fontId="5" type="noConversion"/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opLeftCell="A236" workbookViewId="0">
      <selection activeCell="D252" sqref="D252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40" t="s">
        <v>86</v>
      </c>
      <c r="D3" s="2" t="s">
        <v>73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x14ac:dyDescent="0.2">
      <c r="A225" s="13">
        <f t="shared" si="32"/>
        <v>2023</v>
      </c>
      <c r="B225" s="14" t="s">
        <v>12</v>
      </c>
      <c r="C225" s="63">
        <f>(Indeks!C225/Indeks!$C$40*Indeks!$C$2)/Indeks!H225*100</f>
        <v>0.65466448187121418</v>
      </c>
      <c r="D225" s="63">
        <f>(Indeks!D225/Indeks!$D$40*Indeks!$D$2)/Indeks!H225*100</f>
        <v>0.13896701298739111</v>
      </c>
      <c r="E225" s="63">
        <f>(Indeks!E225/Indeks!$E$40*Indeks!$E$2)/Indeks!H225*100</f>
        <v>8.333612923667702E-2</v>
      </c>
      <c r="F225" s="63">
        <f>(Indeks!F225/Indeks!$F$40*Indeks!$F$2)/Indeks!H225*100</f>
        <v>8.8972019243345704E-2</v>
      </c>
      <c r="G225" s="63">
        <f>(Indeks!G225/Indeks!$G$40*Indeks!$G$2)/Indeks!H225*100</f>
        <v>3.406035666137229E-2</v>
      </c>
      <c r="H225" s="63">
        <f t="shared" si="31"/>
        <v>1.0000000000000002</v>
      </c>
    </row>
    <row r="226" spans="1:8" x14ac:dyDescent="0.2">
      <c r="A226" s="187">
        <f t="shared" si="32"/>
        <v>2023</v>
      </c>
      <c r="B226" s="220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63">
        <f>(Indeks!C237/Indeks!$C$40*Indeks!$C$2)/Indeks!H237*100</f>
        <v>0.71392198308634225</v>
      </c>
      <c r="D237" s="63">
        <f>(Indeks!D237/Indeks!$D$40*Indeks!$D$2)/Indeks!H237*100</f>
        <v>6.7581495523696369E-2</v>
      </c>
      <c r="E237" s="63">
        <f>(Indeks!E237/Indeks!$E$40*Indeks!$E$2)/Indeks!H237*100</f>
        <v>8.8380401460803601E-2</v>
      </c>
      <c r="F237" s="63">
        <f>(Indeks!F237/Indeks!$F$40*Indeks!$F$2)/Indeks!H237*100</f>
        <v>9.3412396724560268E-2</v>
      </c>
      <c r="G237" s="63">
        <f>(Indeks!G237/Indeks!$G$40*Indeks!$G$2)/Indeks!H237*100</f>
        <v>3.6703723204597589E-2</v>
      </c>
      <c r="H237" s="63">
        <f t="shared" si="33"/>
        <v>1.0000000000000002</v>
      </c>
    </row>
    <row r="238" spans="1:8" x14ac:dyDescent="0.2">
      <c r="A238" s="187">
        <f t="shared" si="34"/>
        <v>2024</v>
      </c>
      <c r="B238" s="220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63">
        <f>(Indeks!C246/Indeks!$C$40*Indeks!$C$2)/Indeks!H246*100</f>
        <v>0.71108705878452039</v>
      </c>
      <c r="D246" s="63">
        <f>(Indeks!D246/Indeks!$D$40*Indeks!$D$2)/Indeks!H246*100</f>
        <v>8.502437034913117E-2</v>
      </c>
      <c r="E246" s="63">
        <f>(Indeks!E246/Indeks!$E$40*Indeks!$E$2)/Indeks!H246*100</f>
        <v>8.5845729783865218E-2</v>
      </c>
      <c r="F246" s="63">
        <f>(Indeks!F246/Indeks!$F$40*Indeks!$F$2)/Indeks!H246*100</f>
        <v>8.9928458804223912E-2</v>
      </c>
      <c r="G246" s="63">
        <f>(Indeks!G246/Indeks!$G$40*Indeks!$G$2)/Indeks!H246*100</f>
        <v>2.8114382278259485E-2</v>
      </c>
      <c r="H246" s="63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62">
        <f>(Indeks!C247/Indeks!$C$40*Indeks!$C$2)/Indeks!H247*100</f>
        <v>0.70718039462528748</v>
      </c>
      <c r="D247" s="62">
        <f>(Indeks!D247/Indeks!$D$40*Indeks!$D$2)/Indeks!H247*100</f>
        <v>9.1537948304279956E-2</v>
      </c>
      <c r="E247" s="62">
        <f>(Indeks!E247/Indeks!$E$40*Indeks!$E$2)/Indeks!H247*100</f>
        <v>8.5476690977549161E-2</v>
      </c>
      <c r="F247" s="62">
        <f>(Indeks!F247/Indeks!$F$40*Indeks!$F$2)/Indeks!H247*100</f>
        <v>8.8495612017163605E-2</v>
      </c>
      <c r="G247" s="62">
        <f>(Indeks!G247/Indeks!$G$40*Indeks!$G$2)/Indeks!H247*100</f>
        <v>2.7309354075720115E-2</v>
      </c>
      <c r="H247" s="62">
        <f t="shared" si="35"/>
        <v>1.0000000000000004</v>
      </c>
    </row>
    <row r="248" spans="1:8" x14ac:dyDescent="0.2">
      <c r="A248" s="11">
        <f t="shared" si="36"/>
        <v>2025</v>
      </c>
      <c r="B248" t="s">
        <v>11</v>
      </c>
      <c r="C248" s="62">
        <f>(Indeks!C248/Indeks!$C$40*Indeks!$C$2)/Indeks!H248*100</f>
        <v>0.71724372165174355</v>
      </c>
      <c r="D248" s="62">
        <f>(Indeks!D248/Indeks!$D$40*Indeks!$D$2)/Indeks!H248*100</f>
        <v>7.8502636040095899E-2</v>
      </c>
      <c r="E248" s="62">
        <f>(Indeks!E248/Indeks!$E$40*Indeks!$E$2)/Indeks!H248*100</f>
        <v>8.6262447840372736E-2</v>
      </c>
      <c r="F248" s="62">
        <f>(Indeks!F248/Indeks!$F$40*Indeks!$F$2)/Indeks!H248*100</f>
        <v>8.9675423859099934E-2</v>
      </c>
      <c r="G248" s="62">
        <f>(Indeks!G248/Indeks!$G$40*Indeks!$G$2)/Indeks!H248*100</f>
        <v>2.83157706086881E-2</v>
      </c>
      <c r="H248" s="62">
        <f t="shared" si="35"/>
        <v>1.0000000000000002</v>
      </c>
    </row>
    <row r="249" spans="1:8" x14ac:dyDescent="0.2">
      <c r="A249" s="13">
        <f t="shared" si="36"/>
        <v>2025</v>
      </c>
      <c r="B249" s="14" t="s">
        <v>12</v>
      </c>
      <c r="C249" s="63">
        <f>(Indeks!C249/Indeks!$C$40*Indeks!$C$2)/Indeks!H249*100</f>
        <v>0.72827048897734559</v>
      </c>
      <c r="D249" s="63">
        <f>(Indeks!D249/Indeks!$D$40*Indeks!$D$2)/Indeks!H249*100</f>
        <v>6.4273544704181063E-2</v>
      </c>
      <c r="E249" s="63">
        <f>(Indeks!E249/Indeks!$E$40*Indeks!$E$2)/Indeks!H249*100</f>
        <v>8.7661499234934215E-2</v>
      </c>
      <c r="F249" s="63">
        <f>(Indeks!F249/Indeks!$F$40*Indeks!$F$2)/Indeks!H249*100</f>
        <v>9.2507067199581974E-2</v>
      </c>
      <c r="G249" s="63">
        <f>(Indeks!G249/Indeks!$G$40*Indeks!$G$2)/Indeks!H249*100</f>
        <v>2.7287399883957397E-2</v>
      </c>
      <c r="H249" s="63">
        <f t="shared" si="35"/>
        <v>1.0000000000000002</v>
      </c>
    </row>
    <row r="250" spans="1:8" x14ac:dyDescent="0.2">
      <c r="A250" s="18">
        <f t="shared" si="36"/>
        <v>2025</v>
      </c>
      <c r="B250" s="23" t="s">
        <v>30</v>
      </c>
      <c r="C250" s="62">
        <f>(Indeks!C250/Indeks!$C$40*Indeks!$C$2)/Indeks!H250*100</f>
        <v>0.72867016306067534</v>
      </c>
      <c r="D250" s="62">
        <f>(Indeks!D250/Indeks!$D$40*Indeks!$D$2)/Indeks!H250*100</f>
        <v>6.3642636948818707E-2</v>
      </c>
      <c r="E250" s="62">
        <f>(Indeks!E250/Indeks!$E$40*Indeks!$E$2)/Indeks!H250*100</f>
        <v>8.7435000939270216E-2</v>
      </c>
      <c r="F250" s="62">
        <f>(Indeks!F250/Indeks!$F$40*Indeks!$F$2)/Indeks!H250*100</f>
        <v>9.2432753196547229E-2</v>
      </c>
      <c r="G250" s="62">
        <f>(Indeks!G250/Indeks!$G$40*Indeks!$G$2)/Indeks!H250*100</f>
        <v>2.781944585468871E-2</v>
      </c>
      <c r="H250" s="62">
        <f t="shared" si="35"/>
        <v>1.0000000000000002</v>
      </c>
    </row>
    <row r="251" spans="1:8" x14ac:dyDescent="0.2">
      <c r="A251" s="11">
        <f t="shared" si="36"/>
        <v>2025</v>
      </c>
      <c r="B251" t="s">
        <v>13</v>
      </c>
      <c r="C251" s="62">
        <f>(Indeks!C251/Indeks!$C$40*Indeks!$C$2)/Indeks!H251*100</f>
        <v>0.73109184300999375</v>
      </c>
      <c r="D251" s="62">
        <f>(Indeks!D251/Indeks!$D$40*Indeks!$D$2)/Indeks!H251*100</f>
        <v>5.9879395445921045E-2</v>
      </c>
      <c r="E251" s="62">
        <f>(Indeks!E251/Indeks!$E$40*Indeks!$E$2)/Indeks!H251*100</f>
        <v>8.7944169868290054E-2</v>
      </c>
      <c r="F251" s="62">
        <f>(Indeks!F251/Indeks!$F$40*Indeks!$F$2)/Indeks!H251*100</f>
        <v>9.233637834497592E-2</v>
      </c>
      <c r="G251" s="62">
        <f>(Indeks!G251/Indeks!$G$40*Indeks!$G$2)/Indeks!H251*100</f>
        <v>2.874821333081929E-2</v>
      </c>
      <c r="H251" s="62">
        <f t="shared" si="35"/>
        <v>1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0.73102511409772331</v>
      </c>
      <c r="D252" s="81">
        <f>(Indeks!D252/Indeks!$D$40*Indeks!$D$2)/Indeks!H252*100</f>
        <v>5.9873930076605665E-2</v>
      </c>
      <c r="E252" s="81">
        <f>(Indeks!E252/Indeks!$E$40*Indeks!$E$2)/Indeks!H252*100</f>
        <v>8.8023244580354904E-2</v>
      </c>
      <c r="F252" s="81">
        <f>(Indeks!F252/Indeks!$F$40*Indeks!$F$2)/Indeks!H252*100</f>
        <v>9.2332121848854351E-2</v>
      </c>
      <c r="G252" s="81">
        <f>(Indeks!G252/Indeks!$G$40*Indeks!$G$2)/Indeks!H252*100</f>
        <v>2.87455893964619E-2</v>
      </c>
      <c r="H252" s="81">
        <f t="shared" si="35"/>
        <v>1.0000000000000002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0.73304294728148645</v>
      </c>
      <c r="D253" s="78">
        <f>(Indeks!D253/Indeks!$D$40*Indeks!$D$2)/Indeks!H253*100</f>
        <v>5.9404582276454558E-2</v>
      </c>
      <c r="E253" s="78">
        <f>(Indeks!E253/Indeks!$E$40*Indeks!$E$2)/Indeks!H253*100</f>
        <v>8.7419740606096363E-2</v>
      </c>
      <c r="F253" s="78">
        <f>(Indeks!F253/Indeks!$F$40*Indeks!$F$2)/Indeks!H253*100</f>
        <v>9.1612475224272877E-2</v>
      </c>
      <c r="G253" s="78">
        <f>(Indeks!G253/Indeks!$G$40*Indeks!$G$2)/Indeks!H253*100</f>
        <v>2.8520254611689722E-2</v>
      </c>
      <c r="H253" s="78">
        <f t="shared" si="35"/>
        <v>0.99999999999999989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0.73297644496799907</v>
      </c>
      <c r="D254" s="78">
        <f>(Indeks!D254/Indeks!$D$40*Indeks!$D$2)/Indeks!H254*100</f>
        <v>5.9399193039483128E-2</v>
      </c>
      <c r="E254" s="78">
        <f>(Indeks!E254/Indeks!$E$40*Indeks!$E$2)/Indeks!H254*100</f>
        <v>8.7498392087832597E-2</v>
      </c>
      <c r="F254" s="78">
        <f>(Indeks!F254/Indeks!$F$40*Indeks!$F$2)/Indeks!H254*100</f>
        <v>9.1608302676067704E-2</v>
      </c>
      <c r="G254" s="78">
        <f>(Indeks!G254/Indeks!$G$40*Indeks!$G$2)/Indeks!H254*100</f>
        <v>2.8517667228617614E-2</v>
      </c>
      <c r="H254" s="78">
        <f t="shared" si="35"/>
        <v>1.0000000000000002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0.73290989173358356</v>
      </c>
      <c r="D255" s="189">
        <f>(Indeks!D255/Indeks!$D$40*Indeks!$D$2)/Indeks!H255*100</f>
        <v>5.9393799675964302E-2</v>
      </c>
      <c r="E255" s="189">
        <f>(Indeks!E255/Indeks!$E$40*Indeks!$E$2)/Indeks!H255*100</f>
        <v>8.7577107526678744E-2</v>
      </c>
      <c r="F255" s="189">
        <f>(Indeks!F255/Indeks!$F$40*Indeks!$F$2)/Indeks!H255*100</f>
        <v>9.1604123199391235E-2</v>
      </c>
      <c r="G255" s="189">
        <f>(Indeks!G255/Indeks!$G$40*Indeks!$G$2)/Indeks!H255*100</f>
        <v>2.8515077864382135E-2</v>
      </c>
      <c r="H255" s="189">
        <f t="shared" si="35"/>
        <v>0.99999999999999989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0.73454204470399576</v>
      </c>
      <c r="D256" s="78">
        <f>(Indeks!D256/Indeks!$D$40*Indeks!$D$2)/Indeks!H256*100</f>
        <v>5.899648871513348E-2</v>
      </c>
      <c r="E256" s="78">
        <f>(Indeks!E256/Indeks!$E$40*Indeks!$E$2)/Indeks!H256*100</f>
        <v>8.7105467465403125E-2</v>
      </c>
      <c r="F256" s="78">
        <f>(Indeks!F256/Indeks!$F$40*Indeks!$F$2)/Indeks!H256*100</f>
        <v>9.1031671010256943E-2</v>
      </c>
      <c r="G256" s="78">
        <f>(Indeks!G256/Indeks!$G$40*Indeks!$G$2)/Indeks!H256*100</f>
        <v>2.8324328105210749E-2</v>
      </c>
      <c r="H256" s="78">
        <f t="shared" ref="H256:H267" si="37">SUM(C256:G256)</f>
        <v>1.0000000000000002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0.73442843102221056</v>
      </c>
      <c r="D257" s="78">
        <f>(Indeks!D257/Indeks!$D$40*Indeks!$D$2)/Indeks!H257*100</f>
        <v>5.8987363562470453E-2</v>
      </c>
      <c r="E257" s="78">
        <f>(Indeks!E257/Indeks!$E$40*Indeks!$E$2)/Indeks!H257*100</f>
        <v>8.7206328158175361E-2</v>
      </c>
      <c r="F257" s="78">
        <f>(Indeks!F257/Indeks!$F$40*Indeks!$F$2)/Indeks!H257*100</f>
        <v>9.1057930155339611E-2</v>
      </c>
      <c r="G257" s="78">
        <f>(Indeks!G257/Indeks!$G$40*Indeks!$G$2)/Indeks!H257*100</f>
        <v>2.8319947101804167E-2</v>
      </c>
      <c r="H257" s="78">
        <f t="shared" si="37"/>
        <v>1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0.73431472915383489</v>
      </c>
      <c r="D258" s="78">
        <f>(Indeks!D258/Indeks!$D$40*Indeks!$D$2)/Indeks!H258*100</f>
        <v>5.8978231326892019E-2</v>
      </c>
      <c r="E258" s="78">
        <f>(Indeks!E258/Indeks!$E$40*Indeks!$E$2)/Indeks!H258*100</f>
        <v>8.7307293064600541E-2</v>
      </c>
      <c r="F258" s="78">
        <f>(Indeks!F258/Indeks!$F$40*Indeks!$F$2)/Indeks!H258*100</f>
        <v>9.1084183756796291E-2</v>
      </c>
      <c r="G258" s="78">
        <f>(Indeks!G258/Indeks!$G$40*Indeks!$G$2)/Indeks!H258*100</f>
        <v>2.8315562697876221E-2</v>
      </c>
      <c r="H258" s="78">
        <f t="shared" si="37"/>
        <v>1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0.73594121956315739</v>
      </c>
      <c r="D259" s="80">
        <f>(Indeks!D259/Indeks!$D$40*Indeks!$D$2)/Indeks!H259*100</f>
        <v>5.858300049010224E-2</v>
      </c>
      <c r="E259" s="80">
        <f>(Indeks!E259/Indeks!$E$40*Indeks!$E$2)/Indeks!H259*100</f>
        <v>8.6836068783538028E-2</v>
      </c>
      <c r="F259" s="80">
        <f>(Indeks!F259/Indeks!$F$40*Indeks!$F$2)/Indeks!H259*100</f>
        <v>9.0513899552930391E-2</v>
      </c>
      <c r="G259" s="80">
        <f>(Indeks!G259/Indeks!$G$40*Indeks!$G$2)/Indeks!H259*100</f>
        <v>2.8125811610271927E-2</v>
      </c>
      <c r="H259" s="80">
        <f t="shared" si="37"/>
        <v>1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0.7358278184927175</v>
      </c>
      <c r="D260" s="78">
        <f>(Indeks!D260/Indeks!$D$40*Indeks!$D$2)/Indeks!H260*100</f>
        <v>5.8573973444478802E-2</v>
      </c>
      <c r="E260" s="78">
        <f>(Indeks!E260/Indeks!$E$40*Indeks!$E$2)/Indeks!H260*100</f>
        <v>8.6936668224213712E-2</v>
      </c>
      <c r="F260" s="78">
        <f>(Indeks!F260/Indeks!$F$40*Indeks!$F$2)/Indeks!H260*100</f>
        <v>9.05400621303456E-2</v>
      </c>
      <c r="G260" s="78">
        <f>(Indeks!G260/Indeks!$G$40*Indeks!$G$2)/Indeks!H260*100</f>
        <v>2.8121477708244413E-2</v>
      </c>
      <c r="H260" s="78">
        <f t="shared" si="37"/>
        <v>1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0.73571432921882629</v>
      </c>
      <c r="D261" s="79">
        <f>(Indeks!D261/Indeks!$D$40*Indeks!$D$2)/Indeks!H261*100</f>
        <v>5.8564939377611439E-2</v>
      </c>
      <c r="E261" s="79">
        <f>(Indeks!E261/Indeks!$E$40*Indeks!$E$2)/Indeks!H261*100</f>
        <v>8.7037371707196512E-2</v>
      </c>
      <c r="F261" s="79">
        <f>(Indeks!F261/Indeks!$F$40*Indeks!$F$2)/Indeks!H261*100</f>
        <v>9.056621926106162E-2</v>
      </c>
      <c r="G261" s="79">
        <f>(Indeks!G261/Indeks!$G$40*Indeks!$G$2)/Indeks!H261*100</f>
        <v>2.8117140435304132E-2</v>
      </c>
      <c r="H261" s="79">
        <f t="shared" si="37"/>
        <v>0.99999999999999989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0.73733514599588823</v>
      </c>
      <c r="D262" s="80">
        <f>(Indeks!D262/Indeks!$D$40*Indeks!$D$2)/Indeks!H262*100</f>
        <v>5.817178593527654E-2</v>
      </c>
      <c r="E262" s="80">
        <f>(Indeks!E262/Indeks!$E$40*Indeks!$E$2)/Indeks!H262*100</f>
        <v>8.6566574199739732E-2</v>
      </c>
      <c r="F262" s="80">
        <f>(Indeks!F262/Indeks!$F$40*Indeks!$F$2)/Indeks!H262*100</f>
        <v>8.9998107160308052E-2</v>
      </c>
      <c r="G262" s="80">
        <f>(Indeks!G262/Indeks!$G$40*Indeks!$G$2)/Indeks!H262*100</f>
        <v>2.7928386708787351E-2</v>
      </c>
      <c r="H262" s="80">
        <f t="shared" si="37"/>
        <v>0.99999999999999989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0.73722195942055868</v>
      </c>
      <c r="D263" s="78">
        <f>(Indeks!D263/Indeks!$D$40*Indeks!$D$2)/Indeks!H263*100</f>
        <v>5.8162856121925621E-2</v>
      </c>
      <c r="E263" s="78">
        <f>(Indeks!E263/Indeks!$E$40*Indeks!$E$2)/Indeks!H263*100</f>
        <v>8.6666911897612289E-2</v>
      </c>
      <c r="F263" s="78">
        <f>(Indeks!F263/Indeks!$F$40*Indeks!$F$2)/Indeks!H263*100</f>
        <v>9.0024173071741834E-2</v>
      </c>
      <c r="G263" s="78">
        <f>(Indeks!G263/Indeks!$G$40*Indeks!$G$2)/Indeks!H263*100</f>
        <v>2.7924099488161543E-2</v>
      </c>
      <c r="H263" s="78">
        <f t="shared" si="37"/>
        <v>1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0.7371086846272985</v>
      </c>
      <c r="D264" s="81">
        <f>(Indeks!D264/Indeks!$D$40*Indeks!$D$2)/Indeks!H264*100</f>
        <v>5.8153919348653417E-2</v>
      </c>
      <c r="E264" s="81">
        <f>(Indeks!E264/Indeks!$E$40*Indeks!$E$2)/Indeks!H264*100</f>
        <v>8.6767353465362351E-2</v>
      </c>
      <c r="F264" s="81">
        <f>(Indeks!F264/Indeks!$F$40*Indeks!$F$2)/Indeks!H264*100</f>
        <v>9.0050233632621532E-2</v>
      </c>
      <c r="G264" s="81">
        <f>(Indeks!G264/Indeks!$G$40*Indeks!$G$2)/Indeks!H264*100</f>
        <v>2.7919808926064091E-2</v>
      </c>
      <c r="H264" s="81">
        <f t="shared" si="37"/>
        <v>0.99999999999999989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0.73872381710167678</v>
      </c>
      <c r="D265" s="78">
        <f>(Indeks!D265/Indeks!$D$40*Indeks!$D$2)/Indeks!H265*100</f>
        <v>5.7762840466348608E-2</v>
      </c>
      <c r="E265" s="78">
        <f>(Indeks!E265/Indeks!$E$40*Indeks!$E$2)/Indeks!H265*100</f>
        <v>8.6296993641238107E-2</v>
      </c>
      <c r="F265" s="78">
        <f>(Indeks!F265/Indeks!$F$40*Indeks!$F$2)/Indeks!H265*100</f>
        <v>8.9484297590914502E-2</v>
      </c>
      <c r="G265" s="78">
        <f>(Indeks!G265/Indeks!$G$40*Indeks!$G$2)/Indeks!H265*100</f>
        <v>2.7732051199822003E-2</v>
      </c>
      <c r="H265" s="78">
        <f t="shared" si="37"/>
        <v>1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0.73861084688311651</v>
      </c>
      <c r="D266" s="78">
        <f>(Indeks!D266/Indeks!$D$40*Indeks!$D$2)/Indeks!H266*100</f>
        <v>5.7754007015252157E-2</v>
      </c>
      <c r="E266" s="78">
        <f>(Indeks!E266/Indeks!$E$40*Indeks!$E$2)/Indeks!H266*100</f>
        <v>8.6397069116282976E-2</v>
      </c>
      <c r="F266" s="78">
        <f>(Indeks!F266/Indeks!$F$40*Indeks!$F$2)/Indeks!H266*100</f>
        <v>8.9510266742447692E-2</v>
      </c>
      <c r="G266" s="78">
        <f>(Indeks!G266/Indeks!$G$40*Indeks!$G$2)/Indeks!H266*100</f>
        <v>2.7727810242900566E-2</v>
      </c>
      <c r="H266" s="78">
        <f t="shared" si="37"/>
        <v>0.99999999999999989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0.73849778843452174</v>
      </c>
      <c r="D267" s="199">
        <f>(Indeks!D267/Indeks!$D$40*Indeks!$D$2)/Indeks!H267*100</f>
        <v>5.7745166665207445E-2</v>
      </c>
      <c r="E267" s="199">
        <f>(Indeks!E267/Indeks!$E$40*Indeks!$E$2)/Indeks!H267*100</f>
        <v>8.6497248287699224E-2</v>
      </c>
      <c r="F267" s="199">
        <f>(Indeks!F267/Indeks!$F$40*Indeks!$F$2)/Indeks!H267*100</f>
        <v>8.9536230638790515E-2</v>
      </c>
      <c r="G267" s="199">
        <f>(Indeks!G267/Indeks!$G$40*Indeks!$G$2)/Indeks!H267*100</f>
        <v>2.7723565973780742E-2</v>
      </c>
      <c r="H267" s="199">
        <f t="shared" si="37"/>
        <v>0.99999999999999967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D252" sqref="D25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05">
        <f>Indeks!H246</f>
        <v>142.49963838878713</v>
      </c>
      <c r="D245" s="67">
        <f t="shared" si="34"/>
        <v>7.9946239537624273E-4</v>
      </c>
      <c r="E245" s="67">
        <f>(SUM(C243:C245)-SUM(C240:C242))/SUM(C240:C242)</f>
        <v>1.9525719305582443E-3</v>
      </c>
      <c r="F245" s="67"/>
      <c r="G245" s="67"/>
      <c r="H245" s="105"/>
    </row>
    <row r="246" spans="1:8" x14ac:dyDescent="0.2">
      <c r="A246" s="18">
        <f t="shared" si="35"/>
        <v>2025</v>
      </c>
      <c r="B246" s="19" t="s">
        <v>10</v>
      </c>
      <c r="C246" s="25">
        <f>Indeks!H247</f>
        <v>144.55080437227085</v>
      </c>
      <c r="D246" s="113">
        <f t="shared" si="34"/>
        <v>1.4394183779522583E-2</v>
      </c>
      <c r="E246" s="113"/>
      <c r="F246" s="113"/>
      <c r="G246" s="113"/>
      <c r="H246" s="25"/>
    </row>
    <row r="247" spans="1:8" x14ac:dyDescent="0.2">
      <c r="A247" s="187">
        <f t="shared" si="35"/>
        <v>2025</v>
      </c>
      <c r="B247" s="188" t="s">
        <v>11</v>
      </c>
      <c r="C247" s="58">
        <f>Indeks!H248</f>
        <v>142.52267645365276</v>
      </c>
      <c r="D247" s="110">
        <f t="shared" si="34"/>
        <v>-1.4030554360630994E-2</v>
      </c>
      <c r="E247" s="110"/>
      <c r="F247" s="110"/>
      <c r="G247" s="110"/>
      <c r="H247" s="58"/>
    </row>
    <row r="248" spans="1:8" ht="13.5" thickBot="1" x14ac:dyDescent="0.25">
      <c r="A248" s="13">
        <f t="shared" si="35"/>
        <v>2025</v>
      </c>
      <c r="B248" s="14" t="s">
        <v>12</v>
      </c>
      <c r="C248" s="101">
        <f>Indeks!H249</f>
        <v>140.36473594162774</v>
      </c>
      <c r="D248" s="104">
        <f t="shared" si="34"/>
        <v>-1.5141032751561935E-2</v>
      </c>
      <c r="E248" s="104">
        <f>(SUM(C246:C248)-SUM(C243:C245))/SUM(C243:C245)</f>
        <v>-5.3362506177871119E-4</v>
      </c>
      <c r="F248" s="104">
        <f>(SUM(C243:C248)-SUM(C237:C242))/SUM(C237:C242)</f>
        <v>1.686425594845007E-2</v>
      </c>
      <c r="G248" s="104"/>
      <c r="H248" s="101"/>
    </row>
    <row r="249" spans="1:8" x14ac:dyDescent="0.2">
      <c r="A249" s="18">
        <f t="shared" si="35"/>
        <v>2025</v>
      </c>
      <c r="B249" s="23" t="s">
        <v>30</v>
      </c>
      <c r="C249" s="25">
        <f>Indeks!H250</f>
        <v>140.84532863009235</v>
      </c>
      <c r="D249" s="113">
        <f t="shared" si="34"/>
        <v>3.4238848186518237E-3</v>
      </c>
      <c r="E249" s="113"/>
      <c r="F249" s="113"/>
      <c r="G249" s="113"/>
      <c r="H249" s="25"/>
    </row>
    <row r="250" spans="1:8" x14ac:dyDescent="0.2">
      <c r="A250" s="187">
        <f t="shared" si="35"/>
        <v>2025</v>
      </c>
      <c r="B250" s="188" t="s">
        <v>13</v>
      </c>
      <c r="C250" s="58">
        <f>Indeks!H251</f>
        <v>140.37879038108881</v>
      </c>
      <c r="D250" s="110">
        <f t="shared" si="34"/>
        <v>-3.3124154953611288E-3</v>
      </c>
      <c r="E250" s="110"/>
      <c r="F250" s="110"/>
      <c r="G250" s="110"/>
      <c r="H250" s="58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140.39160433755532</v>
      </c>
      <c r="D251" s="160">
        <f t="shared" si="34"/>
        <v>9.1281285668083463E-5</v>
      </c>
      <c r="E251" s="160">
        <f>(SUM(C249:C251)-SUM(C246:C248))/SUM(C246:C248)</f>
        <v>-1.3621836303844569E-2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141.50081995915278</v>
      </c>
      <c r="D252" s="192">
        <f t="shared" si="34"/>
        <v>7.9008686226740218E-3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141.51365820511859</v>
      </c>
      <c r="D253" s="192">
        <f t="shared" si="34"/>
        <v>9.0729127714707806E-5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141.52650861384379</v>
      </c>
      <c r="D254" s="190">
        <f t="shared" si="34"/>
        <v>9.0806844287591958E-5</v>
      </c>
      <c r="E254" s="190">
        <f>(SUM(C252:C254)-SUM(C249:C251))/SUM(C249:C251)</f>
        <v>6.9382218626582448E-3</v>
      </c>
      <c r="F254" s="190">
        <f>(SUM(C249:C254)-SUM(C243:C248))/SUM(C243:C248)</f>
        <v>-1.0464142563482791E-2</v>
      </c>
      <c r="G254" s="190">
        <f>(SUM(C243:C254)-SUM(C231:C242))/SUM(C231:C242)</f>
        <v>1.8125884171191164E-2</v>
      </c>
      <c r="H254" s="181">
        <f>(C243+C244+C245+C246+C247+C248+C249+C250+C251+C252+C253+C254)/12</f>
        <v>141.77177976560333</v>
      </c>
    </row>
    <row r="255" spans="1:8" x14ac:dyDescent="0.2">
      <c r="A255" s="49">
        <v>2026</v>
      </c>
      <c r="B255" s="203" t="s">
        <v>7</v>
      </c>
      <c r="C255" s="208">
        <f>Indeks!H256</f>
        <v>142.47961674527696</v>
      </c>
      <c r="D255" s="212">
        <f t="shared" ref="D255:D266" si="36">(C255-C254)/C254</f>
        <v>6.7344848733160781E-3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142.50165787706601</v>
      </c>
      <c r="D256" s="213">
        <f t="shared" si="36"/>
        <v>1.54696736926638E-4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142.52372294549505</v>
      </c>
      <c r="D257" s="214">
        <f t="shared" si="36"/>
        <v>1.5484078401444646E-4</v>
      </c>
      <c r="E257" s="214">
        <f>(SUM(C255:C257)-SUM(C252:C254))/SUM(C252:C254)</f>
        <v>6.9816834699918751E-3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143.48526076040537</v>
      </c>
      <c r="D258" s="215">
        <f t="shared" si="36"/>
        <v>6.7465106512691452E-3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143.50737378977672</v>
      </c>
      <c r="D259" s="213">
        <f t="shared" si="36"/>
        <v>1.541135950422049E-4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143.52951084352517</v>
      </c>
      <c r="D260" s="214">
        <f t="shared" si="36"/>
        <v>1.5425725636147608E-4</v>
      </c>
      <c r="E260" s="214">
        <f>(SUM(C258:C260)-SUM(C255:C257))/SUM(C255:C257)</f>
        <v>7.0575732284636414E-3</v>
      </c>
      <c r="F260" s="214">
        <f>(SUM(C255:C260)-SUM(C249:C254))/SUM(C249:C254)</f>
        <v>1.402864586739957E-2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144.49955362900127</v>
      </c>
      <c r="D261" s="215">
        <f t="shared" si="36"/>
        <v>6.7584901514339416E-3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144.52173881950316</v>
      </c>
      <c r="D262" s="213">
        <f t="shared" si="36"/>
        <v>1.535312043859076E-4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144.54394812245644</v>
      </c>
      <c r="D263" s="214">
        <f t="shared" si="36"/>
        <v>1.5367447924926695E-4</v>
      </c>
      <c r="E263" s="214">
        <f>(SUM(C261:C263)-SUM(C258:C260))/SUM(C258:C260)</f>
        <v>7.0683824509673405E-3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145.52257184004503</v>
      </c>
      <c r="D264" s="213">
        <f t="shared" si="36"/>
        <v>6.7704233231508813E-3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145.54482945623846</v>
      </c>
      <c r="D265" s="213">
        <f t="shared" si="36"/>
        <v>1.5294957965623039E-4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145.56711127329601</v>
      </c>
      <c r="D266" s="213">
        <f t="shared" si="36"/>
        <v>1.5309246739160918E-4</v>
      </c>
      <c r="E266" s="213">
        <f>(SUM(C264:C266)-SUM(C261:C263))/SUM(C261:C263)</f>
        <v>7.0791468305362471E-3</v>
      </c>
      <c r="F266" s="213">
        <f>(SUM(C261:C266)-SUM(C255:C260))/SUM(C255:C260)</f>
        <v>1.4186742551034366E-2</v>
      </c>
      <c r="G266" s="213">
        <f>(SUM(C255:C266)-SUM(C243:C254))/SUM(C243:C254)</f>
        <v>1.5850321175476995E-2</v>
      </c>
      <c r="H266" s="181">
        <f>(C255+C256+C257+C258+C259+C260+C261+C262+C263+C264+C265+C266)/12</f>
        <v>144.01890800850711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D252" sqref="D252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101.25" x14ac:dyDescent="0.2">
      <c r="A5" s="114" t="s">
        <v>3</v>
      </c>
      <c r="B5" s="143" t="s">
        <v>87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73</v>
      </c>
      <c r="B6" s="143" t="s">
        <v>74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75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71</v>
      </c>
      <c r="D9" s="7"/>
      <c r="E9" s="5"/>
    </row>
    <row r="10" spans="1:5" ht="114.75" x14ac:dyDescent="0.2">
      <c r="A10" s="114" t="s">
        <v>5</v>
      </c>
      <c r="B10" s="143" t="s">
        <v>88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79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76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2025-07-15T08:46:14Z</cp:lastPrinted>
  <dcterms:created xsi:type="dcterms:W3CDTF">2009-05-19T06:17:18Z</dcterms:created>
  <dcterms:modified xsi:type="dcterms:W3CDTF">2025-07-15T08:46:19Z</dcterms:modified>
</cp:coreProperties>
</file>