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ELindeks\Til hjemmeside\ILON12\"/>
    </mc:Choice>
  </mc:AlternateContent>
  <xr:revisionPtr revIDLastSave="0" documentId="13_ncr:1_{B0FF85E8-C3E7-4FEA-B804-3539C710CAC3}"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Indeks!$A$1:$J$275</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0" i="1" l="1"/>
  <c r="E250" i="1"/>
  <c r="C252" i="1"/>
  <c r="C251" i="1"/>
  <c r="C250" i="1"/>
  <c r="F249" i="1"/>
  <c r="E249" i="1"/>
  <c r="H249" i="1"/>
  <c r="F248" i="1"/>
  <c r="E248" i="1"/>
  <c r="F247" i="1"/>
  <c r="E247" i="1"/>
  <c r="C249" i="1"/>
  <c r="C248" i="1"/>
  <c r="C247" i="1"/>
  <c r="H247" i="1" s="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H250" i="1" l="1"/>
  <c r="H248" i="1"/>
  <c r="E224" i="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180" i="5" l="1"/>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51" i="1" l="1"/>
  <c r="G252" i="1" s="1"/>
  <c r="G253" i="1" s="1"/>
  <c r="G254" i="1" s="1"/>
  <c r="G255" i="1" s="1"/>
  <c r="G256" i="1" s="1"/>
  <c r="D208" i="2"/>
  <c r="H205" i="2"/>
  <c r="D204" i="5"/>
  <c r="H207" i="1"/>
  <c r="D207" i="2" s="1"/>
  <c r="G206" i="2"/>
  <c r="C206" i="2"/>
  <c r="F206" i="2"/>
  <c r="C205" i="5"/>
  <c r="D205" i="5" s="1"/>
  <c r="E206" i="2"/>
  <c r="G257" i="1" l="1"/>
  <c r="F251" i="1"/>
  <c r="F252" i="1" s="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51" i="1"/>
  <c r="E252" i="1" s="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C242" i="5"/>
  <c r="F242" i="5" s="1"/>
  <c r="C243" i="2"/>
  <c r="F243" i="2"/>
  <c r="G243" i="2"/>
  <c r="E243" i="2"/>
  <c r="H242" i="2"/>
  <c r="D241" i="5"/>
  <c r="H245" i="2" l="1"/>
  <c r="D246" i="2"/>
  <c r="C245" i="5"/>
  <c r="D245" i="5" s="1"/>
  <c r="E246" i="2"/>
  <c r="G246" i="2"/>
  <c r="F246" i="2"/>
  <c r="C246" i="2"/>
  <c r="H242" i="5"/>
  <c r="H243" i="2"/>
  <c r="D242" i="5"/>
  <c r="G242" i="5"/>
  <c r="E242" i="5"/>
  <c r="H246" i="2" l="1"/>
  <c r="C247" i="5"/>
  <c r="G248" i="2"/>
  <c r="F248" i="2"/>
  <c r="E248" i="2"/>
  <c r="D248" i="2"/>
  <c r="C248" i="2"/>
  <c r="G247" i="2"/>
  <c r="F247" i="2"/>
  <c r="E247" i="2"/>
  <c r="D247" i="2"/>
  <c r="C246" i="5"/>
  <c r="C247" i="2"/>
  <c r="G244" i="2"/>
  <c r="D244" i="2"/>
  <c r="F244" i="2"/>
  <c r="C243" i="5"/>
  <c r="E244" i="2"/>
  <c r="C244" i="2"/>
  <c r="D251" i="1"/>
  <c r="C250" i="2" l="1"/>
  <c r="D247" i="5"/>
  <c r="D243" i="5"/>
  <c r="E245" i="5"/>
  <c r="D244" i="5"/>
  <c r="H248" i="2"/>
  <c r="C248" i="5"/>
  <c r="D248" i="5" s="1"/>
  <c r="E249" i="2"/>
  <c r="F249" i="2"/>
  <c r="G249" i="2"/>
  <c r="D249" i="2"/>
  <c r="C249" i="2"/>
  <c r="H247" i="2"/>
  <c r="D246" i="5"/>
  <c r="H244" i="2"/>
  <c r="D252" i="1"/>
  <c r="H251"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3" i="5"/>
  <c r="H254" i="5"/>
  <c r="G254" i="5"/>
  <c r="E254" i="5"/>
  <c r="H254" i="2"/>
  <c r="D254" i="5" l="1"/>
  <c r="H255" i="2"/>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<sst xmlns="http://schemas.openxmlformats.org/spreadsheetml/2006/main" count="991" uniqueCount="89">
  <si>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</si>
  <si>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</si>
  <si>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</si>
  <si>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</si>
  <si>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</si>
  <si>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</si>
  <si>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</si>
  <si>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</si>
  <si>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</si>
  <si>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</si>
  <si>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</si>
  <si>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</si>
  <si>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</si>
  <si>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</si>
  <si>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</si>
  <si>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</si>
  <si>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</si>
  <si>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</si>
  <si>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</si>
  <si>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</si>
  <si>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</si>
  <si>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</si>
  <si>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</si>
  <si>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</si>
  <si>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</si>
  <si>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</si>
  <si>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</si>
  <si>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</si>
  <si>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</si>
  <si>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</si>
  <si>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</si>
  <si>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</si>
  <si>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</si>
  <si>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</si>
  <si>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</si>
  <si>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</si>
  <si>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</si>
  <si>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</si>
  <si>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</si>
  <si>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</si>
  <si>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</si>
  <si>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</si>
  <si>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</si>
  <si>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</si>
  <si>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</si>
  <si>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</si>
  <si>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</si>
  <si>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</si>
  <si>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</si>
  <si>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</si>
  <si>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</si>
  <si>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</si>
  <si>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</si>
  <si>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</si>
  <si>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</si>
  <si>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</si>
  <si>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</si>
  <si>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</si>
  <si>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</si>
  <si>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</si>
  <si>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</si>
  <si>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</si>
  <si>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</si>
  <si>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</si>
  <si>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</si>
  <si>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</si>
  <si>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</si>
  <si>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</si>
  <si>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</si>
  <si>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</si>
  <si>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</si>
  <si>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</si>
  <si>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</si>
  <si>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</si>
  <si>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</si>
  <si>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</si>
  <si>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</si>
  <si>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</si>
  <si>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</si>
  <si>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</si>
  <si>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</si>
  <si>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</si>
  <si>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</si>
  <si>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</si>
  <si>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</si>
  <si>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</si>
  <si>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</si>
  <si>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</si>
  <si>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r>
      <rPr>
        <sz val="10"/>
        <rFont val="Arial"/>
        <family val="2"/>
      </rPr>
      <t xml:space="preserve">
PRIS1115.87 I ALT erstattes fra 1.3.2025 af PRIS1121.87 I ALT. Indeksbasisåret er skiftet fra 2015=100 til 2021=100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</si>
</sst>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2"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s>
  <fills count="1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20">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0" fontId="9" fillId="0" borderId="0" xfId="0" applyFont="1" applyBorder="1"/>
    <xf numFmtId="0" fontId="0" fillId="0" borderId="0" xfId="0"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applyBorder="1"/>
    <xf numFmtId="167" fontId="2" fillId="3" borderId="0" xfId="0" applyNumberFormat="1" applyFont="1" applyFill="1" applyBorder="1"/>
    <xf numFmtId="0" fontId="29" fillId="0" borderId="0" xfId="0" applyFont="1"/>
    <xf numFmtId="0" fontId="2" fillId="0" borderId="0" xfId="0" applyFont="1" applyBorder="1"/>
    <xf numFmtId="166" fontId="8" fillId="3" borderId="0" xfId="0" applyNumberFormat="1" applyFont="1" applyFill="1" applyBorder="1"/>
    <xf numFmtId="2" fontId="8" fillId="3" borderId="0" xfId="0" applyNumberFormat="1" applyFont="1" applyFill="1" applyBorder="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167" fontId="0" fillId="3" borderId="0" xfId="0" applyNumberFormat="1" applyFill="1" applyBorder="1"/>
    <xf numFmtId="0" fontId="31" fillId="0" borderId="0" xfId="0" applyFont="1" applyFill="1" applyBorder="1"/>
    <xf numFmtId="0" fontId="31" fillId="0" borderId="1" xfId="0" applyFont="1" applyFill="1" applyBorder="1"/>
    <xf numFmtId="0" fontId="31" fillId="0" borderId="2" xfId="0" applyFont="1" applyFill="1" applyBorder="1"/>
    <xf numFmtId="0" fontId="0" fillId="0" borderId="4" xfId="0" applyFill="1" applyBorder="1"/>
    <xf numFmtId="0" fontId="0" fillId="0" borderId="0" xfId="0" applyFill="1" applyBorder="1"/>
    <xf numFmtId="0" fontId="0" fillId="0" borderId="1" xfId="0" applyFill="1" applyBorder="1"/>
    <xf numFmtId="0" fontId="0" fillId="0" borderId="2" xfId="0" applyFill="1" applyBorder="1"/>
    <xf numFmtId="0" fontId="7" fillId="0" borderId="2" xfId="0" applyFont="1" applyFill="1" applyBorder="1"/>
    <xf numFmtId="166" fontId="0" fillId="3" borderId="4" xfId="0" applyNumberFormat="1"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4"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6" fontId="2" fillId="9" borderId="0" xfId="0" applyNumberFormat="1" applyFont="1" applyFill="1" applyBorder="1"/>
    <xf numFmtId="166" fontId="2" fillId="9" borderId="1" xfId="0" applyNumberFormat="1" applyFont="1" applyFill="1" applyBorder="1"/>
    <xf numFmtId="0" fontId="5" fillId="9" borderId="0" xfId="0" applyFont="1" applyFill="1" applyAlignment="1">
      <alignment vertical="top"/>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5"/>
  <sheetViews>
    <sheetView tabSelected="1" view="pageBreakPreview" zoomScaleNormal="100" zoomScaleSheetLayoutView="100" workbookViewId="0">
      <pane xSplit="2" ySplit="183" topLeftCell="C242" activePane="bottomRight" state="frozen"/>
      <selection pane="topRight" activeCell="C1" sqref="C1"/>
      <selection pane="bottomLeft" activeCell="A184" sqref="A184"/>
      <selection pane="bottomRight" activeCell="D251" sqref="D251"/>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69</v>
      </c>
      <c r="B2" s="2" t="s">
        <v>27</v>
      </c>
      <c r="C2" s="3">
        <v>0.68</v>
      </c>
      <c r="D2" s="3">
        <v>0.06</v>
      </c>
      <c r="E2" s="3">
        <v>0.09</v>
      </c>
      <c r="F2" s="3">
        <v>0.1</v>
      </c>
      <c r="G2" s="3">
        <v>7.0000000000000007E-2</v>
      </c>
    </row>
    <row r="3" spans="1:10" ht="16.5" thickBot="1" x14ac:dyDescent="0.3">
      <c r="A3" s="140" t="s">
        <v>1</v>
      </c>
      <c r="B3" s="140" t="s">
        <v>2</v>
      </c>
      <c r="C3" s="140" t="s">
        <v>87</v>
      </c>
      <c r="D3" s="140" t="s">
        <v>74</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70</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3"/>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3"/>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3"/>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3"/>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3"/>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2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82</v>
      </c>
    </row>
    <row r="245" spans="1:10" ht="15" x14ac:dyDescent="0.2">
      <c r="A245" s="11">
        <v>2024</v>
      </c>
      <c r="B245" s="144" t="s">
        <v>8</v>
      </c>
      <c r="C245" s="216">
        <f t="shared" ref="C245:C246"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17">
        <f t="shared" si="76"/>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85</v>
      </c>
    </row>
    <row r="247" spans="1:10" ht="15" x14ac:dyDescent="0.2">
      <c r="A247" s="18">
        <v>2024</v>
      </c>
      <c r="B247" s="185" t="s">
        <v>10</v>
      </c>
      <c r="C247" s="216">
        <f>(160.3*1.0101)</f>
        <v>161.91903000000002</v>
      </c>
      <c r="D247" s="116">
        <v>182.6</v>
      </c>
      <c r="E247" s="172">
        <f>131/99.8*120.8</f>
        <v>158.56513026052104</v>
      </c>
      <c r="F247" s="155">
        <f>+F$173*(123.5/103.6)/113.8*112.9</f>
        <v>124.21140655382972</v>
      </c>
      <c r="G247" s="118">
        <v>2.69</v>
      </c>
      <c r="H247" s="56">
        <f t="shared" ref="H247" si="79">100+((C247-$C$40)/$C$40*100*$C$2)+((D247-$D$40)/$D$40*100*$D$2)+((E247-$E$40)/$E$40*100*$E$2)+((F247-$F$40)/$F$40*100*$F$2)+((G247-$G$40)/$G$40*100*$G$2)</f>
        <v>143.71307413376962</v>
      </c>
    </row>
    <row r="248" spans="1:10" ht="15" x14ac:dyDescent="0.2">
      <c r="A248" s="11">
        <v>2024</v>
      </c>
      <c r="B248" s="144" t="s">
        <v>11</v>
      </c>
      <c r="C248" s="216">
        <f t="shared" ref="C248:C250" si="80">(160.3*1.0101)</f>
        <v>161.91903000000002</v>
      </c>
      <c r="D248" s="116">
        <v>154.4</v>
      </c>
      <c r="E248" s="172">
        <f>131/99.8*120.2</f>
        <v>157.77755511022045</v>
      </c>
      <c r="F248" s="155">
        <f>+F$173*(123.5/103.6)/113.8*112.8</f>
        <v>124.10138759319744</v>
      </c>
      <c r="G248" s="118">
        <v>2.75</v>
      </c>
      <c r="H248" s="56">
        <f t="shared" ref="H248" si="81">100+((C248-$C$40)/$C$40*100*$C$2)+((D248-$D$40)/$D$40*100*$D$2)+((E248-$E$40)/$E$40*100*$E$2)+((F248-$F$40)/$F$40*100*$F$2)+((G248-$G$40)/$G$40*100*$G$2)</f>
        <v>141.68494621515154</v>
      </c>
    </row>
    <row r="249" spans="1:10" ht="15" x14ac:dyDescent="0.2">
      <c r="A249" s="13">
        <v>2024</v>
      </c>
      <c r="B249" s="175" t="s">
        <v>12</v>
      </c>
      <c r="C249" s="217">
        <f t="shared" si="80"/>
        <v>161.91903000000002</v>
      </c>
      <c r="D249" s="119">
        <v>124.5</v>
      </c>
      <c r="E249" s="162">
        <f>131/99.8*120.3</f>
        <v>157.90881763527054</v>
      </c>
      <c r="F249" s="157">
        <f>+F$173*(123.5/103.6)/113.8*114.6</f>
        <v>126.08172888457825</v>
      </c>
      <c r="G249" s="120">
        <v>2.61</v>
      </c>
      <c r="H249" s="138">
        <f t="shared" ref="H249" si="82">100+((C249-$C$40)/$C$40*100*$C$2)+((D249-$D$40)/$D$40*100*$D$2)+((E249-$E$40)/$E$40*100*$E$2)+((F249-$F$40)/$F$40*100*$F$2)+((G249-$G$40)/$G$40*100*$G$2)</f>
        <v>139.52700570312652</v>
      </c>
    </row>
    <row r="250" spans="1:10" ht="15" x14ac:dyDescent="0.2">
      <c r="A250" s="18">
        <v>2024</v>
      </c>
      <c r="B250" s="185" t="s">
        <v>30</v>
      </c>
      <c r="C250" s="216">
        <f>(161.4*1.0101)</f>
        <v>163.03014000000002</v>
      </c>
      <c r="D250" s="116">
        <v>123.7</v>
      </c>
      <c r="E250" s="172">
        <f>131/99.8*120.4</f>
        <v>158.04008016032066</v>
      </c>
      <c r="F250" s="155">
        <f>+F$173*(123.5/103.6)/113.8*114.9</f>
        <v>126.41178576647506</v>
      </c>
      <c r="G250" s="118">
        <v>2.67</v>
      </c>
      <c r="H250" s="56">
        <f t="shared" ref="H250" si="83">100+((C250-$C$40)/$C$40*100*$C$2)+((D250-$D$40)/$D$40*100*$D$2)+((E250-$E$40)/$E$40*100*$E$2)+((F250-$F$40)/$F$40*100*$F$2)+((G250-$G$40)/$G$40*100*$G$2)</f>
        <v>140.2970273436863</v>
      </c>
    </row>
    <row r="251" spans="1:10" ht="15" x14ac:dyDescent="0.2">
      <c r="A251" s="11">
        <v>2024</v>
      </c>
      <c r="B251" s="144" t="s">
        <v>13</v>
      </c>
      <c r="C251" s="216">
        <f t="shared" ref="C251:C252" si="84">(161.4*1.0101)</f>
        <v>163.03014000000002</v>
      </c>
      <c r="D251" s="130">
        <f t="shared" ref="D250:D267" si="85">D250</f>
        <v>123.7</v>
      </c>
      <c r="E251" s="130">
        <f t="shared" ref="E250:E255" si="86">E250*(1+(((SUM(E$232:E$243)-SUM(E$220:E$231))/SUM(E$220:E$231))/12))</f>
        <v>158.19662045324338</v>
      </c>
      <c r="F251" s="130">
        <f t="shared" ref="F250:F255" si="87">F250*(1+(((SUM(F$232:F$243)-SUM(F$220:F$231))/SUM(F$220:F$231))/12))</f>
        <v>126.41749697031381</v>
      </c>
      <c r="G251" s="72">
        <f t="shared" ref="G250:G267" si="88">+G250</f>
        <v>2.67</v>
      </c>
      <c r="H251" s="179">
        <f t="shared" ref="H250:H254" si="89">100+((C251-$C$40)/$C$40*100*$C$2)+((D251-$D$40)/$D$40*100*$D$2)+((E251-$E$40)/$E$40*100*$E$2)+((F251-$F$40)/$F$40*100*$F$2)+((G251-$G$40)/$G$40*100*$G$2)</f>
        <v>140.30981346612168</v>
      </c>
    </row>
    <row r="252" spans="1:10" ht="15" x14ac:dyDescent="0.2">
      <c r="A252" s="13">
        <v>2024</v>
      </c>
      <c r="B252" s="175" t="s">
        <v>14</v>
      </c>
      <c r="C252" s="217">
        <f t="shared" si="84"/>
        <v>163.03014000000002</v>
      </c>
      <c r="D252" s="131">
        <f t="shared" si="85"/>
        <v>123.7</v>
      </c>
      <c r="E252" s="131">
        <f t="shared" si="86"/>
        <v>158.35331580090465</v>
      </c>
      <c r="F252" s="131">
        <f t="shared" si="87"/>
        <v>126.4232084321811</v>
      </c>
      <c r="G252" s="73">
        <f t="shared" si="88"/>
        <v>2.67</v>
      </c>
      <c r="H252" s="180">
        <f t="shared" si="89"/>
        <v>140.32261169731797</v>
      </c>
    </row>
    <row r="253" spans="1:10" ht="15" x14ac:dyDescent="0.2">
      <c r="A253" s="11">
        <v>2024</v>
      </c>
      <c r="B253" s="144" t="s">
        <v>15</v>
      </c>
      <c r="C253" s="130">
        <f t="shared" ref="C250:C255" si="90">C250*(1+(((SUM(C$232:C$243)-SUM(C$220:C$231))/SUM(C$220:C$231))/4))</f>
        <v>164.6128909425</v>
      </c>
      <c r="D253" s="130">
        <f t="shared" si="85"/>
        <v>123.7</v>
      </c>
      <c r="E253" s="130">
        <f t="shared" si="86"/>
        <v>158.51016635688774</v>
      </c>
      <c r="F253" s="130">
        <f>F252*(1+(((SUM(F$232:F$243)-SUM(F$220:F$231))/SUM(F$220:F$231))/12))</f>
        <v>126.42892015208859</v>
      </c>
      <c r="G253" s="72">
        <f t="shared" si="88"/>
        <v>2.67</v>
      </c>
      <c r="H253" s="179">
        <f t="shared" si="89"/>
        <v>141.32646315504499</v>
      </c>
    </row>
    <row r="254" spans="1:10" ht="15" x14ac:dyDescent="0.2">
      <c r="A254" s="11">
        <v>2024</v>
      </c>
      <c r="B254" s="144" t="s">
        <v>16</v>
      </c>
      <c r="C254" s="130">
        <f t="shared" si="90"/>
        <v>164.6128909425</v>
      </c>
      <c r="D254" s="130">
        <f t="shared" si="85"/>
        <v>123.7</v>
      </c>
      <c r="E254" s="130">
        <f t="shared" si="86"/>
        <v>158.66717227492808</v>
      </c>
      <c r="F254" s="130">
        <f t="shared" si="87"/>
        <v>126.43463213004794</v>
      </c>
      <c r="G254" s="72">
        <f t="shared" si="88"/>
        <v>2.67</v>
      </c>
      <c r="H254" s="179">
        <f t="shared" si="89"/>
        <v>141.33928563968112</v>
      </c>
    </row>
    <row r="255" spans="1:10" ht="15.75" thickBot="1" x14ac:dyDescent="0.25">
      <c r="A255" s="31">
        <v>2024</v>
      </c>
      <c r="B255" s="186" t="s">
        <v>17</v>
      </c>
      <c r="C255" s="182">
        <f t="shared" si="90"/>
        <v>164.6128909425</v>
      </c>
      <c r="D255" s="182">
        <f t="shared" si="85"/>
        <v>123.7</v>
      </c>
      <c r="E255" s="182">
        <f t="shared" si="86"/>
        <v>158.82433370891331</v>
      </c>
      <c r="F255" s="182">
        <f t="shared" si="87"/>
        <v>126.44034436607082</v>
      </c>
      <c r="G255" s="183">
        <f t="shared" si="88"/>
        <v>2.67</v>
      </c>
      <c r="H255" s="184">
        <f>100+((C255-$C$40)/$C$40*100*$C$2)+((D255-$D$40)/$D$40*100*$D$2)+((E255-$E$40)/$E$40*100*$E$2)+((F255-$F$40)/$F$40*100*$F$2)+((G255-$G$40)/$G$40*100*$G$2)</f>
        <v>141.35212026901991</v>
      </c>
    </row>
    <row r="256" spans="1:10" ht="15" x14ac:dyDescent="0.2">
      <c r="A256" s="2">
        <v>2026</v>
      </c>
      <c r="B256" s="144" t="s">
        <v>7</v>
      </c>
      <c r="C256" s="130">
        <f>C253*(1+(((SUM(C$244:C$255)-SUM(C$232:C$243))/SUM(C$232:C$243))/4))</f>
        <v>165.99062431701083</v>
      </c>
      <c r="D256" s="130">
        <f t="shared" si="85"/>
        <v>123.7</v>
      </c>
      <c r="E256" s="130">
        <f>E255*(1+(((SUM(E$244:E$255)-SUM(E$232:E$243))/SUM(E$232:E$243))/12))</f>
        <v>159.02440695264232</v>
      </c>
      <c r="F256" s="130">
        <f>F255*(1+(((SUM(F$244:F$255)-SUM(F$232:F$243))/SUM(F$232:F$243))/12))</f>
        <v>126.51594856452611</v>
      </c>
      <c r="G256" s="72">
        <f>+G255</f>
        <v>2.67</v>
      </c>
      <c r="H256" s="197">
        <f>100+((C256-$C$40)/$C$40*100*$C$2)+((D256-$D$40)/$D$40*100*$D$2)+((E256-$E$40)/$E$40*100*$E$2)+((F256-$F$40)/$F$40*100*$F$2)+((G256-$G$40)/$G$40*100*$G$2)</f>
        <v>142.23816576008431</v>
      </c>
    </row>
    <row r="257" spans="1:13" ht="15" x14ac:dyDescent="0.2">
      <c r="A257" s="11">
        <v>2024</v>
      </c>
      <c r="B257" s="144" t="s">
        <v>8</v>
      </c>
      <c r="C257" s="130">
        <f t="shared" ref="C257:C267" si="91">C254*(1+(((SUM(C$244:C$255)-SUM(C$232:C$243))/SUM(C$232:C$243))/4))</f>
        <v>165.99062431701083</v>
      </c>
      <c r="D257" s="130">
        <f t="shared" si="85"/>
        <v>123.7</v>
      </c>
      <c r="E257" s="130">
        <f t="shared" ref="E257:E267" si="92">E256*(1+(((SUM(E$244:E$255)-SUM(E$232:E$243))/SUM(E$232:E$243))/12))</f>
        <v>159.22473223144632</v>
      </c>
      <c r="F257" s="130">
        <f t="shared" ref="F257:F267" si="93">F256*(1+(((SUM(F$244:F$255)-SUM(F$232:F$243))/SUM(F$232:F$243))/12))</f>
        <v>126.59159797003026</v>
      </c>
      <c r="G257" s="72">
        <f t="shared" si="88"/>
        <v>2.67</v>
      </c>
      <c r="H257" s="197">
        <f t="shared" ref="H257:H266" si="94">100+((C257-$C$40)/$C$40*100*$C$2)+((D257-$D$40)/$D$40*100*$D$2)+((E257-$E$40)/$E$40*100*$E$2)+((F257-$F$40)/$F$40*100*$F$2)+((G257-$G$40)/$G$40*100*$G$2)</f>
        <v>142.2615663980221</v>
      </c>
    </row>
    <row r="258" spans="1:13" ht="15" x14ac:dyDescent="0.2">
      <c r="A258" s="13">
        <v>2024</v>
      </c>
      <c r="B258" s="175" t="s">
        <v>9</v>
      </c>
      <c r="C258" s="131">
        <f t="shared" si="91"/>
        <v>165.99062431701083</v>
      </c>
      <c r="D258" s="131">
        <f t="shared" si="85"/>
        <v>123.7</v>
      </c>
      <c r="E258" s="131">
        <f t="shared" si="92"/>
        <v>159.42530986281744</v>
      </c>
      <c r="F258" s="131">
        <f t="shared" si="93"/>
        <v>126.66729260961452</v>
      </c>
      <c r="G258" s="73">
        <f t="shared" si="88"/>
        <v>2.67</v>
      </c>
      <c r="H258" s="198">
        <f t="shared" si="94"/>
        <v>142.28499135830091</v>
      </c>
    </row>
    <row r="259" spans="1:13" ht="15" x14ac:dyDescent="0.2">
      <c r="A259" s="18">
        <v>2024</v>
      </c>
      <c r="B259" s="185" t="s">
        <v>10</v>
      </c>
      <c r="C259" s="130">
        <f t="shared" si="91"/>
        <v>167.37988867940706</v>
      </c>
      <c r="D259" s="132">
        <f t="shared" si="85"/>
        <v>123.7</v>
      </c>
      <c r="E259" s="130">
        <f t="shared" si="92"/>
        <v>159.62614016464775</v>
      </c>
      <c r="F259" s="130">
        <f t="shared" si="93"/>
        <v>126.74303251032633</v>
      </c>
      <c r="G259" s="129">
        <f t="shared" si="88"/>
        <v>2.67</v>
      </c>
      <c r="H259" s="197">
        <f t="shared" si="94"/>
        <v>143.17832995616538</v>
      </c>
    </row>
    <row r="260" spans="1:13" ht="15" x14ac:dyDescent="0.2">
      <c r="A260" s="11">
        <v>2024</v>
      </c>
      <c r="B260" s="144" t="s">
        <v>11</v>
      </c>
      <c r="C260" s="130">
        <f t="shared" si="91"/>
        <v>167.37988867940706</v>
      </c>
      <c r="D260" s="130">
        <f t="shared" si="85"/>
        <v>123.7</v>
      </c>
      <c r="E260" s="130">
        <f t="shared" si="92"/>
        <v>159.82722345522976</v>
      </c>
      <c r="F260" s="130">
        <f t="shared" si="93"/>
        <v>126.81881769922929</v>
      </c>
      <c r="G260" s="72">
        <f t="shared" si="88"/>
        <v>2.67</v>
      </c>
      <c r="H260" s="197">
        <f t="shared" si="94"/>
        <v>143.20180364382816</v>
      </c>
    </row>
    <row r="261" spans="1:13" ht="15" x14ac:dyDescent="0.2">
      <c r="A261" s="13">
        <v>2024</v>
      </c>
      <c r="B261" s="175" t="s">
        <v>12</v>
      </c>
      <c r="C261" s="131">
        <f t="shared" si="91"/>
        <v>167.37988867940706</v>
      </c>
      <c r="D261" s="131">
        <f t="shared" si="85"/>
        <v>123.7</v>
      </c>
      <c r="E261" s="131">
        <f t="shared" si="92"/>
        <v>160.02856005325697</v>
      </c>
      <c r="F261" s="131">
        <f t="shared" si="93"/>
        <v>126.89464820340318</v>
      </c>
      <c r="G261" s="73">
        <f t="shared" si="88"/>
        <v>2.67</v>
      </c>
      <c r="H261" s="198">
        <f t="shared" si="94"/>
        <v>143.22530173659965</v>
      </c>
    </row>
    <row r="262" spans="1:13" ht="15" x14ac:dyDescent="0.2">
      <c r="A262" s="18">
        <v>2024</v>
      </c>
      <c r="B262" s="185" t="s">
        <v>30</v>
      </c>
      <c r="C262" s="130">
        <f t="shared" si="91"/>
        <v>168.78078053869694</v>
      </c>
      <c r="D262" s="130">
        <f t="shared" si="85"/>
        <v>123.7</v>
      </c>
      <c r="E262" s="130">
        <f t="shared" si="92"/>
        <v>160.23015027782432</v>
      </c>
      <c r="F262" s="130">
        <f t="shared" si="93"/>
        <v>126.97052404994398</v>
      </c>
      <c r="G262" s="72">
        <f t="shared" si="88"/>
        <v>2.67</v>
      </c>
      <c r="H262" s="197">
        <f t="shared" si="94"/>
        <v>144.12599411878045</v>
      </c>
    </row>
    <row r="263" spans="1:13" ht="15" x14ac:dyDescent="0.2">
      <c r="A263" s="11">
        <v>2024</v>
      </c>
      <c r="B263" s="144" t="s">
        <v>13</v>
      </c>
      <c r="C263" s="130">
        <f t="shared" si="91"/>
        <v>168.78078053869694</v>
      </c>
      <c r="D263" s="130">
        <f t="shared" si="85"/>
        <v>123.7</v>
      </c>
      <c r="E263" s="130">
        <f t="shared" si="92"/>
        <v>160.43199444842872</v>
      </c>
      <c r="F263" s="130">
        <f t="shared" si="93"/>
        <v>127.04644526596387</v>
      </c>
      <c r="G263" s="72">
        <f t="shared" si="88"/>
        <v>2.67</v>
      </c>
      <c r="H263" s="197">
        <f t="shared" si="94"/>
        <v>144.14954110476754</v>
      </c>
    </row>
    <row r="264" spans="1:13" ht="15" x14ac:dyDescent="0.2">
      <c r="A264" s="13">
        <v>2024</v>
      </c>
      <c r="B264" s="175" t="s">
        <v>14</v>
      </c>
      <c r="C264" s="131">
        <f t="shared" si="91"/>
        <v>168.78078053869694</v>
      </c>
      <c r="D264" s="131">
        <f t="shared" si="85"/>
        <v>123.7</v>
      </c>
      <c r="E264" s="131">
        <f t="shared" si="92"/>
        <v>160.63409288496956</v>
      </c>
      <c r="F264" s="131">
        <f t="shared" si="93"/>
        <v>127.12241187859124</v>
      </c>
      <c r="G264" s="73">
        <f t="shared" si="88"/>
        <v>2.67</v>
      </c>
      <c r="H264" s="198">
        <f t="shared" si="94"/>
        <v>144.17311257892752</v>
      </c>
    </row>
    <row r="265" spans="1:13" ht="15" x14ac:dyDescent="0.2">
      <c r="A265" s="11">
        <v>2024</v>
      </c>
      <c r="B265" s="144" t="s">
        <v>15</v>
      </c>
      <c r="C265" s="130">
        <f t="shared" si="91"/>
        <v>170.1933972116243</v>
      </c>
      <c r="D265" s="130">
        <f t="shared" si="85"/>
        <v>123.7</v>
      </c>
      <c r="E265" s="130">
        <f t="shared" si="92"/>
        <v>160.83644590774921</v>
      </c>
      <c r="F265" s="130">
        <f t="shared" si="93"/>
        <v>127.1984239149707</v>
      </c>
      <c r="G265" s="72">
        <f t="shared" si="88"/>
        <v>2.67</v>
      </c>
      <c r="H265" s="197">
        <f t="shared" si="94"/>
        <v>145.08121992959519</v>
      </c>
    </row>
    <row r="266" spans="1:13" ht="15" x14ac:dyDescent="0.2">
      <c r="A266" s="11">
        <v>2024</v>
      </c>
      <c r="B266" s="144" t="s">
        <v>16</v>
      </c>
      <c r="C266" s="130">
        <f t="shared" si="91"/>
        <v>170.1933972116243</v>
      </c>
      <c r="D266" s="130">
        <f t="shared" si="85"/>
        <v>123.7</v>
      </c>
      <c r="E266" s="130">
        <f t="shared" si="92"/>
        <v>161.03905383747355</v>
      </c>
      <c r="F266" s="130">
        <f t="shared" si="93"/>
        <v>127.27448140226311</v>
      </c>
      <c r="G266" s="72">
        <f t="shared" si="88"/>
        <v>2.67</v>
      </c>
      <c r="H266" s="197">
        <f t="shared" si="94"/>
        <v>145.10484046339653</v>
      </c>
    </row>
    <row r="267" spans="1:13" ht="15" x14ac:dyDescent="0.2">
      <c r="A267" s="187">
        <v>2024</v>
      </c>
      <c r="B267" s="194" t="s">
        <v>17</v>
      </c>
      <c r="C267" s="195">
        <f t="shared" si="91"/>
        <v>170.1933972116243</v>
      </c>
      <c r="D267" s="195">
        <f t="shared" si="85"/>
        <v>123.7</v>
      </c>
      <c r="E267" s="195">
        <f t="shared" si="92"/>
        <v>161.24191699525241</v>
      </c>
      <c r="F267" s="195">
        <f t="shared" si="93"/>
        <v>127.35058436764552</v>
      </c>
      <c r="G267" s="196">
        <f t="shared" si="88"/>
        <v>2.67</v>
      </c>
      <c r="H267" s="197">
        <f>100+((C267-$C$40)/$C$40*100*$C$2)+((D267-$D$40)/$D$40*100*$D$2)+((E267-$E$40)/$E$40*100*$E$2)+((F267-$F$40)/$F$40*100*$F$2)+((G267-$G$40)/$G$40*100*$G$2)</f>
        <v>145.12848556873263</v>
      </c>
      <c r="I267" s="188"/>
      <c r="J267" s="188"/>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77</v>
      </c>
      <c r="B271" s="169" t="s">
        <v>67</v>
      </c>
      <c r="C271" s="169"/>
      <c r="D271" s="169"/>
      <c r="E271" s="169"/>
      <c r="F271" s="169"/>
      <c r="G271" s="169"/>
      <c r="H271" s="170"/>
      <c r="I271" s="169"/>
      <c r="J271" s="169"/>
    </row>
    <row r="272" spans="1:13" x14ac:dyDescent="0.2">
      <c r="A272" s="169" t="s">
        <v>78</v>
      </c>
      <c r="B272" s="169" t="s">
        <v>79</v>
      </c>
      <c r="C272" s="169"/>
      <c r="D272" s="169"/>
      <c r="E272" s="169"/>
      <c r="F272" s="169"/>
      <c r="G272" s="169"/>
      <c r="H272" s="170"/>
      <c r="I272" s="169"/>
      <c r="J272" s="169"/>
    </row>
    <row r="273" spans="1:11" x14ac:dyDescent="0.2">
      <c r="A273" s="169" t="s">
        <v>83</v>
      </c>
      <c r="B273" s="169" t="s">
        <v>84</v>
      </c>
      <c r="C273" s="169"/>
      <c r="D273" s="169"/>
      <c r="E273" s="169"/>
      <c r="F273" s="169"/>
      <c r="G273" s="169"/>
      <c r="H273" s="170"/>
      <c r="I273" s="169"/>
      <c r="J273" s="169"/>
    </row>
    <row r="274" spans="1:11" ht="40.5" customHeight="1" x14ac:dyDescent="0.2">
      <c r="A274" s="164" t="s">
        <v>71</v>
      </c>
      <c r="B274" s="165" t="s">
        <v>73</v>
      </c>
      <c r="C274" s="165"/>
      <c r="D274" s="165"/>
      <c r="E274" s="165"/>
      <c r="F274" s="165"/>
      <c r="G274" s="165"/>
      <c r="H274" s="165"/>
      <c r="I274" s="165"/>
      <c r="J274" s="165"/>
      <c r="K274" s="166"/>
    </row>
    <row r="275" spans="1:11" ht="63" customHeight="1" x14ac:dyDescent="0.2">
      <c r="A275" s="218" t="s">
        <v>81</v>
      </c>
      <c r="B275" s="219" t="s">
        <v>86</v>
      </c>
      <c r="C275" s="219"/>
      <c r="D275" s="219"/>
      <c r="E275" s="219"/>
      <c r="F275" s="219"/>
      <c r="G275" s="219"/>
      <c r="H275" s="219"/>
      <c r="I275" s="219"/>
      <c r="J275" s="219"/>
    </row>
  </sheetData>
  <mergeCells count="1">
    <mergeCell ref="B275:J275"/>
  </mergeCells>
  <phoneticPr fontId="5" type="noConversion"/>
  <pageMargins left="0.74803149606299213" right="0.74803149606299213" top="0.78740157480314965" bottom="0.39370078740157483" header="0" footer="0"/>
  <pageSetup paperSize="9" scale="86" fitToHeight="0" orientation="portrait" r:id="rId1"/>
  <headerFooter alignWithMargins="0">
    <oddHeader>&amp;L&amp;G&amp;R&amp;14
&amp;"Arial,Fed"El-omkostningsindeks</oddHeader>
    <oddFooter>&amp;L&amp;D&amp;RKontaktinformation: FynBus (HNB/JNB)</oddFooter>
  </headerFooter>
  <rowBreaks count="1" manualBreakCount="1">
    <brk id="243" min="1"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topLeftCell="A235" workbookViewId="0">
      <selection activeCell="D251" sqref="D251"/>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87</v>
      </c>
      <c r="D3" s="2" t="s">
        <v>74</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0.70547349468367138</v>
      </c>
      <c r="D247" s="62">
        <f>(Indeks!D247/Indeks!$D$40*Indeks!$D$2)/Indeks!H247*100</f>
        <v>9.2071540030203777E-2</v>
      </c>
      <c r="E247" s="62">
        <f>(Indeks!E247/Indeks!$E$40*Indeks!$E$2)/Indeks!H247*100</f>
        <v>8.5974950507174602E-2</v>
      </c>
      <c r="F247" s="62">
        <f>(Indeks!F247/Indeks!$F$40*Indeks!$F$2)/Indeks!H247*100</f>
        <v>8.9011469399021867E-2</v>
      </c>
      <c r="G247" s="62">
        <f>(Indeks!G247/Indeks!$G$40*Indeks!$G$2)/Indeks!H247*100</f>
        <v>2.7468545379928613E-2</v>
      </c>
      <c r="H247" s="62">
        <f t="shared" si="35"/>
        <v>1.0000000000000002</v>
      </c>
    </row>
    <row r="248" spans="1:8" x14ac:dyDescent="0.2">
      <c r="A248" s="11">
        <f t="shared" si="36"/>
        <v>2025</v>
      </c>
      <c r="B248" t="s">
        <v>11</v>
      </c>
      <c r="C248" s="62">
        <f>(Indeks!C248/Indeks!$C$40*Indeks!$C$2)/Indeks!H248*100</f>
        <v>0.71557188924593029</v>
      </c>
      <c r="D248" s="62">
        <f>(Indeks!D248/Indeks!$D$40*Indeks!$D$2)/Indeks!H248*100</f>
        <v>7.8966792845526587E-2</v>
      </c>
      <c r="E248" s="62">
        <f>(Indeks!E248/Indeks!$E$40*Indeks!$E$2)/Indeks!H248*100</f>
        <v>8.6772485518569545E-2</v>
      </c>
      <c r="F248" s="62">
        <f>(Indeks!F248/Indeks!$F$40*Indeks!$F$2)/Indeks!H248*100</f>
        <v>9.0205641191455799E-2</v>
      </c>
      <c r="G248" s="62">
        <f>(Indeks!G248/Indeks!$G$40*Indeks!$G$2)/Indeks!H248*100</f>
        <v>2.848319119851803E-2</v>
      </c>
      <c r="H248" s="62">
        <f t="shared" si="35"/>
        <v>1.0000000000000002</v>
      </c>
    </row>
    <row r="249" spans="1:8" ht="13.5" thickBot="1" x14ac:dyDescent="0.25">
      <c r="A249" s="13">
        <f t="shared" si="36"/>
        <v>2025</v>
      </c>
      <c r="B249" s="14" t="s">
        <v>12</v>
      </c>
      <c r="C249" s="65">
        <f>(Indeks!C249/Indeks!$C$40*Indeks!$C$2)/Indeks!H249*100</f>
        <v>0.72663900533065151</v>
      </c>
      <c r="D249" s="65">
        <f>(Indeks!D249/Indeks!$D$40*Indeks!$D$2)/Indeks!H249*100</f>
        <v>6.465944771745806E-2</v>
      </c>
      <c r="E249" s="65">
        <f>(Indeks!E249/Indeks!$E$40*Indeks!$E$2)/Indeks!H249*100</f>
        <v>8.8187825219580573E-2</v>
      </c>
      <c r="F249" s="65">
        <f>(Indeks!F249/Indeks!$F$40*Indeks!$F$2)/Indeks!H249*100</f>
        <v>9.3062486324916344E-2</v>
      </c>
      <c r="G249" s="65">
        <f>(Indeks!G249/Indeks!$G$40*Indeks!$G$2)/Indeks!H249*100</f>
        <v>2.7451235407393654E-2</v>
      </c>
      <c r="H249" s="65">
        <f t="shared" si="35"/>
        <v>1</v>
      </c>
    </row>
    <row r="250" spans="1:8" x14ac:dyDescent="0.2">
      <c r="A250" s="18">
        <f t="shared" si="36"/>
        <v>2025</v>
      </c>
      <c r="B250" s="23" t="s">
        <v>30</v>
      </c>
      <c r="C250" s="62">
        <f>(Indeks!C250/Indeks!$C$40*Indeks!$C$2)/Indeks!H250*100</f>
        <v>0.72760976640473085</v>
      </c>
      <c r="D250" s="62">
        <f>(Indeks!D250/Indeks!$D$40*Indeks!$D$2)/Indeks!H250*100</f>
        <v>6.3891361674994332E-2</v>
      </c>
      <c r="E250" s="62">
        <f>(Indeks!E250/Indeks!$E$40*Indeks!$E$2)/Indeks!H250*100</f>
        <v>8.7776709701028049E-2</v>
      </c>
      <c r="F250" s="62">
        <f>(Indeks!F250/Indeks!$F$40*Indeks!$F$2)/Indeks!H250*100</f>
        <v>9.279399390451723E-2</v>
      </c>
      <c r="G250" s="62">
        <f>(Indeks!G250/Indeks!$G$40*Indeks!$G$2)/Indeks!H250*100</f>
        <v>2.79281683147296E-2</v>
      </c>
      <c r="H250" s="62">
        <f t="shared" si="35"/>
        <v>1</v>
      </c>
    </row>
    <row r="251" spans="1:8" x14ac:dyDescent="0.2">
      <c r="A251" s="11">
        <f t="shared" si="36"/>
        <v>2025</v>
      </c>
      <c r="B251" t="s">
        <v>13</v>
      </c>
      <c r="C251" s="78">
        <f>(Indeks!C251/Indeks!$C$40*Indeks!$C$2)/Indeks!H251*100</f>
        <v>0.72754346093878652</v>
      </c>
      <c r="D251" s="78">
        <f>(Indeks!D251/Indeks!$D$40*Indeks!$D$2)/Indeks!H251*100</f>
        <v>6.3885539396760463E-2</v>
      </c>
      <c r="E251" s="78">
        <f>(Indeks!E251/Indeks!$E$40*Indeks!$E$2)/Indeks!H251*100</f>
        <v>8.7855646596974618E-2</v>
      </c>
      <c r="F251" s="78">
        <f>(Indeks!F251/Indeks!$F$40*Indeks!$F$2)/Indeks!H251*100</f>
        <v>9.2789729784850603E-2</v>
      </c>
      <c r="G251" s="78">
        <f>(Indeks!G251/Indeks!$G$40*Indeks!$G$2)/Indeks!H251*100</f>
        <v>2.7925623282627803E-2</v>
      </c>
      <c r="H251" s="78">
        <f t="shared" si="35"/>
        <v>1</v>
      </c>
    </row>
    <row r="252" spans="1:8" x14ac:dyDescent="0.2">
      <c r="A252" s="13">
        <f t="shared" si="36"/>
        <v>2025</v>
      </c>
      <c r="B252" s="14" t="s">
        <v>14</v>
      </c>
      <c r="C252" s="81">
        <f>(Indeks!C252/Indeks!$C$40*Indeks!$C$2)/Indeks!H252*100</f>
        <v>0.72747710478060346</v>
      </c>
      <c r="D252" s="81">
        <f>(Indeks!D252/Indeks!$D$40*Indeks!$D$2)/Indeks!H252*100</f>
        <v>6.3879712667244751E-2</v>
      </c>
      <c r="E252" s="81">
        <f>(Indeks!E252/Indeks!$E$40*Indeks!$E$2)/Indeks!H252*100</f>
        <v>8.7934647622392767E-2</v>
      </c>
      <c r="F252" s="81">
        <f>(Indeks!F252/Indeks!$F$40*Indeks!$F$2)/Indeks!H252*100</f>
        <v>9.2785458624975656E-2</v>
      </c>
      <c r="G252" s="81">
        <f>(Indeks!G252/Indeks!$G$40*Indeks!$G$2)/Indeks!H252*100</f>
        <v>2.7923076304783329E-2</v>
      </c>
      <c r="H252" s="81">
        <f t="shared" si="35"/>
        <v>1</v>
      </c>
    </row>
    <row r="253" spans="1:8" x14ac:dyDescent="0.2">
      <c r="A253" s="11">
        <f t="shared" si="36"/>
        <v>2025</v>
      </c>
      <c r="B253" t="s">
        <v>15</v>
      </c>
      <c r="C253" s="78">
        <f>(Indeks!C253/Indeks!$C$40*Indeks!$C$2)/Indeks!H253*100</f>
        <v>0.72932220970916861</v>
      </c>
      <c r="D253" s="78">
        <f>(Indeks!D253/Indeks!$D$40*Indeks!$D$2)/Indeks!H253*100</f>
        <v>6.3425970733507642E-2</v>
      </c>
      <c r="E253" s="78">
        <f>(Indeks!E253/Indeks!$E$40*Indeks!$E$2)/Indeks!H253*100</f>
        <v>8.7396523330188686E-2</v>
      </c>
      <c r="F253" s="78">
        <f>(Indeks!F253/Indeks!$F$40*Indeks!$F$2)/Indeks!H253*100</f>
        <v>9.2130559428110242E-2</v>
      </c>
      <c r="G253" s="78">
        <f>(Indeks!G253/Indeks!$G$40*Indeks!$G$2)/Indeks!H253*100</f>
        <v>2.7724736799024752E-2</v>
      </c>
      <c r="H253" s="78">
        <f t="shared" si="35"/>
        <v>0.99999999999999989</v>
      </c>
    </row>
    <row r="254" spans="1:8" x14ac:dyDescent="0.2">
      <c r="A254" s="11">
        <f t="shared" si="36"/>
        <v>2025</v>
      </c>
      <c r="B254" t="s">
        <v>16</v>
      </c>
      <c r="C254" s="78">
        <f>(Indeks!C254/Indeks!$C$40*Indeks!$C$2)/Indeks!H254*100</f>
        <v>0.72925604464553129</v>
      </c>
      <c r="D254" s="78">
        <f>(Indeks!D254/Indeks!$D$40*Indeks!$D$2)/Indeks!H254*100</f>
        <v>6.3420216646584232E-2</v>
      </c>
      <c r="E254" s="78">
        <f>(Indeks!E254/Indeks!$E$40*Indeks!$E$2)/Indeks!H254*100</f>
        <v>8.7475153887516144E-2</v>
      </c>
      <c r="F254" s="78">
        <f>(Indeks!F254/Indeks!$F$40*Indeks!$F$2)/Indeks!H254*100</f>
        <v>9.2126363245684878E-2</v>
      </c>
      <c r="G254" s="78">
        <f>(Indeks!G254/Indeks!$G$40*Indeks!$G$2)/Indeks!H254*100</f>
        <v>2.7722221574683285E-2</v>
      </c>
      <c r="H254" s="78">
        <f t="shared" si="35"/>
        <v>0.99999999999999989</v>
      </c>
    </row>
    <row r="255" spans="1:8" ht="13.5" thickBot="1" x14ac:dyDescent="0.25">
      <c r="A255" s="31">
        <f t="shared" si="36"/>
        <v>2025</v>
      </c>
      <c r="B255" s="32" t="s">
        <v>17</v>
      </c>
      <c r="C255" s="189">
        <f>(Indeks!C255/Indeks!$C$40*Indeks!$C$2)/Indeks!H255*100</f>
        <v>0.72918982893537232</v>
      </c>
      <c r="D255" s="189">
        <f>(Indeks!D255/Indeks!$D$40*Indeks!$D$2)/Indeks!H255*100</f>
        <v>6.3414458155153799E-2</v>
      </c>
      <c r="E255" s="189">
        <f>(Indeks!E255/Indeks!$E$40*Indeks!$E$2)/Indeks!H255*100</f>
        <v>8.7553848386811045E-2</v>
      </c>
      <c r="F255" s="189">
        <f>(Indeks!F255/Indeks!$F$40*Indeks!$F$2)/Indeks!H255*100</f>
        <v>9.2122160097617492E-2</v>
      </c>
      <c r="G255" s="189">
        <f>(Indeks!G255/Indeks!$G$40*Indeks!$G$2)/Indeks!H255*100</f>
        <v>2.7719704425045337E-2</v>
      </c>
      <c r="H255" s="189">
        <f t="shared" si="35"/>
        <v>1</v>
      </c>
    </row>
    <row r="256" spans="1:8" x14ac:dyDescent="0.2">
      <c r="A256" s="2">
        <v>2026</v>
      </c>
      <c r="B256" t="s">
        <v>7</v>
      </c>
      <c r="C256" s="78">
        <f>(Indeks!C256/Indeks!$C$40*Indeks!$C$2)/Indeks!H256*100</f>
        <v>0.73071244269187463</v>
      </c>
      <c r="D256" s="78">
        <f>(Indeks!D256/Indeks!$D$40*Indeks!$D$2)/Indeks!H256*100</f>
        <v>6.3019429898030166E-2</v>
      </c>
      <c r="E256" s="78">
        <f>(Indeks!E256/Indeks!$E$40*Indeks!$E$2)/Indeks!H256*100</f>
        <v>8.7118054172443504E-2</v>
      </c>
      <c r="F256" s="78">
        <f>(Indeks!F256/Indeks!$F$40*Indeks!$F$2)/Indeks!H256*100</f>
        <v>9.1603043417823632E-2</v>
      </c>
      <c r="G256" s="78">
        <f>(Indeks!G256/Indeks!$G$40*Indeks!$G$2)/Indeks!H256*100</f>
        <v>2.7547029819828078E-2</v>
      </c>
      <c r="H256" s="78">
        <f t="shared" ref="H256:H267" si="37">SUM(C256:G256)</f>
        <v>0.99999999999999989</v>
      </c>
    </row>
    <row r="257" spans="1:8" x14ac:dyDescent="0.2">
      <c r="A257" s="11">
        <f>A256</f>
        <v>2026</v>
      </c>
      <c r="B257" t="s">
        <v>8</v>
      </c>
      <c r="C257" s="78">
        <f>(Indeks!C257/Indeks!$C$40*Indeks!$C$2)/Indeks!H257*100</f>
        <v>0.73059224763328645</v>
      </c>
      <c r="D257" s="78">
        <f>(Indeks!D257/Indeks!$D$40*Indeks!$D$2)/Indeks!H257*100</f>
        <v>6.3009063817440536E-2</v>
      </c>
      <c r="E257" s="78">
        <f>(Indeks!E257/Indeks!$E$40*Indeks!$E$2)/Indeks!H257*100</f>
        <v>8.7213449888129818E-2</v>
      </c>
      <c r="F257" s="78">
        <f>(Indeks!F257/Indeks!$F$40*Indeks!$F$2)/Indeks!H257*100</f>
        <v>9.1642740058617209E-2</v>
      </c>
      <c r="G257" s="78">
        <f>(Indeks!G257/Indeks!$G$40*Indeks!$G$2)/Indeks!H257*100</f>
        <v>2.7542498602526059E-2</v>
      </c>
      <c r="H257" s="78">
        <f t="shared" si="37"/>
        <v>1</v>
      </c>
    </row>
    <row r="258" spans="1:8" x14ac:dyDescent="0.2">
      <c r="A258" s="13">
        <f t="shared" ref="A258:A267" si="38">A257</f>
        <v>2026</v>
      </c>
      <c r="B258" s="14" t="s">
        <v>9</v>
      </c>
      <c r="C258" s="78">
        <f>(Indeks!C258/Indeks!$C$40*Indeks!$C$2)/Indeks!H258*100</f>
        <v>0.73047196724237906</v>
      </c>
      <c r="D258" s="78">
        <f>(Indeks!D258/Indeks!$D$40*Indeks!$D$2)/Indeks!H258*100</f>
        <v>6.2998690377466027E-2</v>
      </c>
      <c r="E258" s="78">
        <f>(Indeks!E258/Indeks!$E$40*Indeks!$E$2)/Indeks!H258*100</f>
        <v>8.7308937501349021E-2</v>
      </c>
      <c r="F258" s="78">
        <f>(Indeks!F258/Indeks!$F$40*Indeks!$F$2)/Indeks!H258*100</f>
        <v>9.1682440710513513E-2</v>
      </c>
      <c r="G258" s="78">
        <f>(Indeks!G258/Indeks!$G$40*Indeks!$G$2)/Indeks!H258*100</f>
        <v>2.7537964168292454E-2</v>
      </c>
      <c r="H258" s="78">
        <f t="shared" si="37"/>
        <v>1.0000000000000002</v>
      </c>
    </row>
    <row r="259" spans="1:8" x14ac:dyDescent="0.2">
      <c r="A259" s="18">
        <f t="shared" si="38"/>
        <v>2026</v>
      </c>
      <c r="B259" s="19" t="s">
        <v>10</v>
      </c>
      <c r="C259" s="80">
        <f>(Indeks!C259/Indeks!$C$40*Indeks!$C$2)/Indeks!H259*100</f>
        <v>0.73198986792441068</v>
      </c>
      <c r="D259" s="80">
        <f>(Indeks!D259/Indeks!$D$40*Indeks!$D$2)/Indeks!H259*100</f>
        <v>6.2605619989326053E-2</v>
      </c>
      <c r="E259" s="80">
        <f>(Indeks!E259/Indeks!$E$40*Indeks!$E$2)/Indeks!H259*100</f>
        <v>8.6873485227256658E-2</v>
      </c>
      <c r="F259" s="80">
        <f>(Indeks!F259/Indeks!$F$40*Indeks!$F$2)/Indeks!H259*100</f>
        <v>9.1164881472967293E-2</v>
      </c>
      <c r="G259" s="80">
        <f>(Indeks!G259/Indeks!$G$40*Indeks!$G$2)/Indeks!H259*100</f>
        <v>2.7366145386039049E-2</v>
      </c>
      <c r="H259" s="80">
        <f t="shared" si="37"/>
        <v>0.99999999999999978</v>
      </c>
    </row>
    <row r="260" spans="1:8" x14ac:dyDescent="0.2">
      <c r="A260" s="11">
        <f t="shared" si="38"/>
        <v>2026</v>
      </c>
      <c r="B260" t="s">
        <v>11</v>
      </c>
      <c r="C260" s="78">
        <f>(Indeks!C260/Indeks!$C$40*Indeks!$C$2)/Indeks!H260*100</f>
        <v>0.73186987989985552</v>
      </c>
      <c r="D260" s="78">
        <f>(Indeks!D260/Indeks!$D$40*Indeks!$D$2)/Indeks!H260*100</f>
        <v>6.2595357655108402E-2</v>
      </c>
      <c r="E260" s="78">
        <f>(Indeks!E260/Indeks!$E$40*Indeks!$E$2)/Indeks!H260*100</f>
        <v>8.6968662707095246E-2</v>
      </c>
      <c r="F260" s="78">
        <f>(Indeks!F260/Indeks!$F$40*Indeks!$F$2)/Indeks!H260*100</f>
        <v>9.1204440219628105E-2</v>
      </c>
      <c r="G260" s="78">
        <f>(Indeks!G260/Indeks!$G$40*Indeks!$G$2)/Indeks!H260*100</f>
        <v>2.7361659518312664E-2</v>
      </c>
      <c r="H260" s="78">
        <f t="shared" si="37"/>
        <v>1</v>
      </c>
    </row>
    <row r="261" spans="1:8" x14ac:dyDescent="0.2">
      <c r="A261" s="13">
        <f t="shared" si="38"/>
        <v>2026</v>
      </c>
      <c r="B261" s="14" t="s">
        <v>12</v>
      </c>
      <c r="C261" s="79">
        <f>(Indeks!C261/Indeks!$C$40*Indeks!$C$2)/Indeks!H261*100</f>
        <v>0.73174980651808552</v>
      </c>
      <c r="D261" s="79">
        <f>(Indeks!D261/Indeks!$D$40*Indeks!$D$2)/Indeks!H261*100</f>
        <v>6.2585088020459978E-2</v>
      </c>
      <c r="E261" s="79">
        <f>(Indeks!E261/Indeks!$E$40*Indeks!$E$2)/Indeks!H261*100</f>
        <v>8.7063931966158359E-2</v>
      </c>
      <c r="F261" s="79">
        <f>(Indeks!F261/Indeks!$F$40*Indeks!$F$2)/Indeks!H261*100</f>
        <v>9.1244003035871338E-2</v>
      </c>
      <c r="G261" s="79">
        <f>(Indeks!G261/Indeks!$G$40*Indeks!$G$2)/Indeks!H261*100</f>
        <v>2.7357170459424689E-2</v>
      </c>
      <c r="H261" s="79">
        <f t="shared" si="37"/>
        <v>0.99999999999999989</v>
      </c>
    </row>
    <row r="262" spans="1:8" x14ac:dyDescent="0.2">
      <c r="A262" s="18">
        <f t="shared" si="38"/>
        <v>2026</v>
      </c>
      <c r="B262" s="23" t="s">
        <v>30</v>
      </c>
      <c r="C262" s="80">
        <f>(Indeks!C262/Indeks!$C$40*Indeks!$C$2)/Indeks!H262*100</f>
        <v>0.73326298518919153</v>
      </c>
      <c r="D262" s="80">
        <f>(Indeks!D262/Indeks!$D$40*Indeks!$D$2)/Indeks!H262*100</f>
        <v>6.2193972508211119E-2</v>
      </c>
      <c r="E262" s="80">
        <f>(Indeks!E262/Indeks!$E$40*Indeks!$E$2)/Indeks!H262*100</f>
        <v>8.6628830085467234E-2</v>
      </c>
      <c r="F262" s="80">
        <f>(Indeks!F262/Indeks!$F$40*Indeks!$F$2)/Indeks!H262*100</f>
        <v>9.0728006025334693E-2</v>
      </c>
      <c r="G262" s="80">
        <f>(Indeks!G262/Indeks!$G$40*Indeks!$G$2)/Indeks!H262*100</f>
        <v>2.7186206191795643E-2</v>
      </c>
      <c r="H262" s="80">
        <f t="shared" si="37"/>
        <v>1.0000000000000002</v>
      </c>
    </row>
    <row r="263" spans="1:8" x14ac:dyDescent="0.2">
      <c r="A263" s="11">
        <f t="shared" si="38"/>
        <v>2026</v>
      </c>
      <c r="B263" t="s">
        <v>13</v>
      </c>
      <c r="C263" s="78">
        <f>(Indeks!C263/Indeks!$C$40*Indeks!$C$2)/Indeks!H263*100</f>
        <v>0.73314320587456605</v>
      </c>
      <c r="D263" s="78">
        <f>(Indeks!D263/Indeks!$D$40*Indeks!$D$2)/Indeks!H263*100</f>
        <v>6.2183813054438965E-2</v>
      </c>
      <c r="E263" s="78">
        <f>(Indeks!E263/Indeks!$E$40*Indeks!$E$2)/Indeks!H263*100</f>
        <v>8.6723788898634066E-2</v>
      </c>
      <c r="F263" s="78">
        <f>(Indeks!F263/Indeks!$F$40*Indeks!$F$2)/Indeks!H263*100</f>
        <v>9.0767426877229454E-2</v>
      </c>
      <c r="G263" s="78">
        <f>(Indeks!G263/Indeks!$G$40*Indeks!$G$2)/Indeks!H263*100</f>
        <v>2.7181765295131433E-2</v>
      </c>
      <c r="H263" s="78">
        <f t="shared" si="37"/>
        <v>1</v>
      </c>
    </row>
    <row r="264" spans="1:8" x14ac:dyDescent="0.2">
      <c r="A264" s="13">
        <f t="shared" si="38"/>
        <v>2026</v>
      </c>
      <c r="B264" s="14" t="s">
        <v>14</v>
      </c>
      <c r="C264" s="81">
        <f>(Indeks!C264/Indeks!$C$40*Indeks!$C$2)/Indeks!H264*100</f>
        <v>0.73302334117979939</v>
      </c>
      <c r="D264" s="81">
        <f>(Indeks!D264/Indeks!$D$40*Indeks!$D$2)/Indeks!H264*100</f>
        <v>6.2173646358885525E-2</v>
      </c>
      <c r="E264" s="81">
        <f>(Indeks!E264/Indeks!$E$40*Indeks!$E$2)/Indeks!H264*100</f>
        <v>8.6818839371817724E-2</v>
      </c>
      <c r="F264" s="81">
        <f>(Indeks!F264/Indeks!$F$40*Indeks!$F$2)/Indeks!H264*100</f>
        <v>9.0806851856554779E-2</v>
      </c>
      <c r="G264" s="81">
        <f>(Indeks!G264/Indeks!$G$40*Indeks!$G$2)/Indeks!H264*100</f>
        <v>2.7177321232942472E-2</v>
      </c>
      <c r="H264" s="81">
        <f t="shared" si="37"/>
        <v>1</v>
      </c>
    </row>
    <row r="265" spans="1:8" x14ac:dyDescent="0.2">
      <c r="A265" s="11">
        <f t="shared" si="38"/>
        <v>2026</v>
      </c>
      <c r="B265" t="s">
        <v>15</v>
      </c>
      <c r="C265" s="78">
        <f>(Indeks!C265/Indeks!$C$40*Indeks!$C$2)/Indeks!H265*100</f>
        <v>0.73453178918120532</v>
      </c>
      <c r="D265" s="78">
        <f>(Indeks!D265/Indeks!$D$40*Indeks!$D$2)/Indeks!H265*100</f>
        <v>6.1784482652489092E-2</v>
      </c>
      <c r="E265" s="78">
        <f>(Indeks!E265/Indeks!$E$40*Indeks!$E$2)/Indeks!H265*100</f>
        <v>8.638409627941894E-2</v>
      </c>
      <c r="F265" s="78">
        <f>(Indeks!F265/Indeks!$F$40*Indeks!$F$2)/Indeks!H265*100</f>
        <v>9.0292421748923116E-2</v>
      </c>
      <c r="G265" s="78">
        <f>(Indeks!G265/Indeks!$G$40*Indeks!$G$2)/Indeks!H265*100</f>
        <v>2.7007210137963613E-2</v>
      </c>
      <c r="H265" s="78">
        <f t="shared" si="37"/>
        <v>1.0000000000000002</v>
      </c>
    </row>
    <row r="266" spans="1:8" x14ac:dyDescent="0.2">
      <c r="A266" s="11">
        <f t="shared" si="38"/>
        <v>2026</v>
      </c>
      <c r="B266" t="s">
        <v>16</v>
      </c>
      <c r="C266" s="78">
        <f>(Indeks!C266/Indeks!$C$40*Indeks!$C$2)/Indeks!H266*100</f>
        <v>0.7344122202343728</v>
      </c>
      <c r="D266" s="78">
        <f>(Indeks!D266/Indeks!$D$40*Indeks!$D$2)/Indeks!H266*100</f>
        <v>6.1774425217766521E-2</v>
      </c>
      <c r="E266" s="78">
        <f>(Indeks!E266/Indeks!$E$40*Indeks!$E$2)/Indeks!H266*100</f>
        <v>8.6478836002626278E-2</v>
      </c>
      <c r="F266" s="78">
        <f>(Indeks!F266/Indeks!$F$40*Indeks!$F$2)/Indeks!H266*100</f>
        <v>9.0331704709406102E-2</v>
      </c>
      <c r="G266" s="78">
        <f>(Indeks!G266/Indeks!$G$40*Indeks!$G$2)/Indeks!H266*100</f>
        <v>2.7002813835828508E-2</v>
      </c>
      <c r="H266" s="78">
        <f t="shared" si="37"/>
        <v>1.0000000000000002</v>
      </c>
    </row>
    <row r="267" spans="1:8" x14ac:dyDescent="0.2">
      <c r="A267" s="187">
        <f t="shared" si="38"/>
        <v>2026</v>
      </c>
      <c r="B267" s="188" t="s">
        <v>17</v>
      </c>
      <c r="C267" s="199">
        <f>(Indeks!C267/Indeks!$C$40*Indeks!$C$2)/Indeks!H267*100</f>
        <v>0.73429256588643743</v>
      </c>
      <c r="D267" s="199">
        <f>(Indeks!D267/Indeks!$D$40*Indeks!$D$2)/Indeks!H267*100</f>
        <v>6.1764360599606771E-2</v>
      </c>
      <c r="E267" s="199">
        <f>(Indeks!E267/Indeks!$E$40*Indeks!$E$2)/Indeks!H267*100</f>
        <v>8.6573667265747375E-2</v>
      </c>
      <c r="F267" s="199">
        <f>(Indeks!F267/Indeks!$F$40*Indeks!$F$2)/Indeks!H267*100</f>
        <v>9.0370991854536509E-2</v>
      </c>
      <c r="G267" s="199">
        <f>(Indeks!G267/Indeks!$G$40*Indeks!$G$2)/Indeks!H267*100</f>
        <v>2.699841439367201E-2</v>
      </c>
      <c r="H267" s="199">
        <f t="shared" si="37"/>
        <v>1</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7" workbookViewId="0">
      <selection activeCell="D251" sqref="D251"/>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87">
        <f>A231</f>
        <v>2024</v>
      </c>
      <c r="B232" s="188"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87">
        <f t="shared" si="33"/>
        <v>2024</v>
      </c>
      <c r="B235" s="188"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87">
        <f t="shared" si="33"/>
        <v>2024</v>
      </c>
      <c r="B238" s="18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87">
        <f t="shared" si="33"/>
        <v>2024</v>
      </c>
      <c r="B241" s="188"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87">
        <f>A243</f>
        <v>2025</v>
      </c>
      <c r="B244" s="188"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143.71307413376962</v>
      </c>
      <c r="D246" s="113">
        <f t="shared" si="34"/>
        <v>1.1709275596841469E-2</v>
      </c>
      <c r="E246" s="113"/>
      <c r="F246" s="113"/>
      <c r="G246" s="113"/>
      <c r="H246" s="25"/>
    </row>
    <row r="247" spans="1:8" x14ac:dyDescent="0.2">
      <c r="A247" s="187">
        <f t="shared" si="35"/>
        <v>2025</v>
      </c>
      <c r="B247" s="188" t="s">
        <v>11</v>
      </c>
      <c r="C247" s="58">
        <f>Indeks!H248</f>
        <v>141.68494621515154</v>
      </c>
      <c r="D247" s="110">
        <f t="shared" si="34"/>
        <v>-1.4112341071559571E-2</v>
      </c>
      <c r="E247" s="110"/>
      <c r="F247" s="110"/>
      <c r="G247" s="110"/>
      <c r="H247" s="58"/>
    </row>
    <row r="248" spans="1:8" ht="13.5" thickBot="1" x14ac:dyDescent="0.25">
      <c r="A248" s="13">
        <f t="shared" si="35"/>
        <v>2025</v>
      </c>
      <c r="B248" s="14" t="s">
        <v>12</v>
      </c>
      <c r="C248" s="101">
        <f>Indeks!H249</f>
        <v>139.52700570312652</v>
      </c>
      <c r="D248" s="104">
        <f t="shared" si="34"/>
        <v>-1.523055603061841E-2</v>
      </c>
      <c r="E248" s="104">
        <f>(SUM(C246:C248)-SUM(C243:C245))/SUM(C243:C245)</f>
        <v>-3.2647352620469301E-3</v>
      </c>
      <c r="F248" s="104">
        <f>(SUM(C243:C248)-SUM(C237:C242))/SUM(C237:C242)</f>
        <v>1.7641702434712293E-2</v>
      </c>
      <c r="G248" s="104"/>
      <c r="H248" s="101"/>
    </row>
    <row r="249" spans="1:8" x14ac:dyDescent="0.2">
      <c r="A249" s="18">
        <f t="shared" si="35"/>
        <v>2025</v>
      </c>
      <c r="B249" s="23" t="s">
        <v>30</v>
      </c>
      <c r="C249" s="25">
        <f>Indeks!H250</f>
        <v>140.2970273436863</v>
      </c>
      <c r="D249" s="113">
        <f t="shared" si="34"/>
        <v>5.5188000106456891E-3</v>
      </c>
      <c r="E249" s="113"/>
      <c r="F249" s="113"/>
      <c r="G249" s="113"/>
      <c r="H249" s="25"/>
    </row>
    <row r="250" spans="1:8" x14ac:dyDescent="0.2">
      <c r="A250" s="187">
        <f t="shared" si="35"/>
        <v>2025</v>
      </c>
      <c r="B250" s="188" t="s">
        <v>13</v>
      </c>
      <c r="C250" s="191">
        <f>Indeks!H251</f>
        <v>140.30981346612168</v>
      </c>
      <c r="D250" s="192">
        <f t="shared" si="34"/>
        <v>9.1136089462995066E-5</v>
      </c>
      <c r="E250" s="192"/>
      <c r="F250" s="192"/>
      <c r="G250" s="192"/>
      <c r="H250" s="192"/>
    </row>
    <row r="251" spans="1:8" x14ac:dyDescent="0.2">
      <c r="A251" s="13">
        <f t="shared" si="35"/>
        <v>2025</v>
      </c>
      <c r="B251" s="14" t="s">
        <v>14</v>
      </c>
      <c r="C251" s="158">
        <f>Indeks!H252</f>
        <v>140.32261169731797</v>
      </c>
      <c r="D251" s="160">
        <f t="shared" si="34"/>
        <v>9.1214084604107138E-5</v>
      </c>
      <c r="E251" s="160">
        <f>(SUM(C249:C251)-SUM(C246:C248))/SUM(C246:C248)</f>
        <v>-9.4030082954736013E-3</v>
      </c>
      <c r="F251" s="160"/>
      <c r="G251" s="160"/>
      <c r="H251" s="160"/>
    </row>
    <row r="252" spans="1:8" x14ac:dyDescent="0.2">
      <c r="A252" s="18">
        <f t="shared" si="35"/>
        <v>2025</v>
      </c>
      <c r="B252" s="19" t="s">
        <v>15</v>
      </c>
      <c r="C252" s="159">
        <f>Indeks!H253</f>
        <v>141.32646315504499</v>
      </c>
      <c r="D252" s="192">
        <f t="shared" si="34"/>
        <v>7.1538823685264293E-3</v>
      </c>
      <c r="E252" s="161"/>
      <c r="F252" s="161"/>
      <c r="G252" s="161"/>
      <c r="H252" s="192"/>
    </row>
    <row r="253" spans="1:8" x14ac:dyDescent="0.2">
      <c r="A253" s="187">
        <f t="shared" si="35"/>
        <v>2025</v>
      </c>
      <c r="B253" s="188" t="s">
        <v>16</v>
      </c>
      <c r="C253" s="191">
        <f>Indeks!H254</f>
        <v>141.33928563968112</v>
      </c>
      <c r="D253" s="192">
        <f t="shared" si="34"/>
        <v>9.0729537482763176E-5</v>
      </c>
      <c r="E253" s="192"/>
      <c r="F253" s="192"/>
      <c r="G253" s="192"/>
      <c r="H253" s="192"/>
    </row>
    <row r="254" spans="1:8" ht="13.5" thickBot="1" x14ac:dyDescent="0.25">
      <c r="A254" s="31">
        <f t="shared" si="35"/>
        <v>2025</v>
      </c>
      <c r="B254" s="32" t="s">
        <v>17</v>
      </c>
      <c r="C254" s="181">
        <f>Indeks!H255</f>
        <v>141.35212026901991</v>
      </c>
      <c r="D254" s="190">
        <f t="shared" si="34"/>
        <v>9.0807232261687693E-5</v>
      </c>
      <c r="E254" s="190">
        <f>(SUM(C252:C254)-SUM(C249:C251))/SUM(C249:C251)</f>
        <v>7.3371358032207259E-3</v>
      </c>
      <c r="F254" s="190">
        <f>(SUM(C249:C254)-SUM(C243:C248))/SUM(C243:C248)</f>
        <v>-7.3945401586191029E-3</v>
      </c>
      <c r="G254" s="190">
        <f>(SUM(C243:C254)-SUM(C231:C242))/SUM(C231:C242)</f>
        <v>1.779377782827762E-2</v>
      </c>
      <c r="H254" s="181">
        <f>(C243+C244+C245+C246+C247+C248+C249+C250+C251+C252+C253+C254)/12</f>
        <v>141.34909877397465</v>
      </c>
    </row>
    <row r="255" spans="1:8" x14ac:dyDescent="0.2">
      <c r="A255" s="49">
        <v>2026</v>
      </c>
      <c r="B255" s="203" t="s">
        <v>7</v>
      </c>
      <c r="C255" s="208">
        <f>Indeks!H256</f>
        <v>142.23816576008431</v>
      </c>
      <c r="D255" s="212">
        <f t="shared" ref="D255:D266" si="36">(C255-C254)/C254</f>
        <v>6.2683565649959494E-3</v>
      </c>
      <c r="E255" s="212"/>
      <c r="F255" s="212"/>
      <c r="G255" s="212"/>
      <c r="H255" s="212"/>
    </row>
    <row r="256" spans="1:8" x14ac:dyDescent="0.2">
      <c r="A256" s="200">
        <f>A255</f>
        <v>2026</v>
      </c>
      <c r="B256" s="204" t="s">
        <v>8</v>
      </c>
      <c r="C256" s="209">
        <f>Indeks!H257</f>
        <v>142.2615663980221</v>
      </c>
      <c r="D256" s="213">
        <f t="shared" si="36"/>
        <v>1.6451729261788577E-4</v>
      </c>
      <c r="E256" s="213"/>
      <c r="F256" s="213"/>
      <c r="G256" s="213"/>
      <c r="H256" s="213"/>
    </row>
    <row r="257" spans="1:8" x14ac:dyDescent="0.2">
      <c r="A257" s="201">
        <f t="shared" ref="A257:A266" si="37">A256</f>
        <v>2026</v>
      </c>
      <c r="B257" s="205" t="s">
        <v>9</v>
      </c>
      <c r="C257" s="210">
        <f>Indeks!H258</f>
        <v>142.28499135830091</v>
      </c>
      <c r="D257" s="214">
        <f t="shared" si="36"/>
        <v>1.6466120029409771E-4</v>
      </c>
      <c r="E257" s="214">
        <f>(SUM(C255:C257)-SUM(C252:C254))/SUM(C252:C254)</f>
        <v>6.5253251207800251E-3</v>
      </c>
      <c r="F257" s="214"/>
      <c r="G257" s="214"/>
      <c r="H257" s="214"/>
    </row>
    <row r="258" spans="1:8" x14ac:dyDescent="0.2">
      <c r="A258" s="202">
        <f t="shared" si="37"/>
        <v>2026</v>
      </c>
      <c r="B258" s="206" t="s">
        <v>10</v>
      </c>
      <c r="C258" s="211">
        <f>Indeks!H259</f>
        <v>143.17832995616538</v>
      </c>
      <c r="D258" s="215">
        <f t="shared" si="36"/>
        <v>6.2785160215167932E-3</v>
      </c>
      <c r="E258" s="215"/>
      <c r="F258" s="215"/>
      <c r="G258" s="215"/>
      <c r="H258" s="213"/>
    </row>
    <row r="259" spans="1:8" x14ac:dyDescent="0.2">
      <c r="A259" s="200">
        <f t="shared" si="37"/>
        <v>2026</v>
      </c>
      <c r="B259" s="204" t="s">
        <v>11</v>
      </c>
      <c r="C259" s="209">
        <f>Indeks!H260</f>
        <v>143.20180364382816</v>
      </c>
      <c r="D259" s="213">
        <f t="shared" si="36"/>
        <v>1.6394720953903218E-4</v>
      </c>
      <c r="E259" s="213"/>
      <c r="F259" s="213"/>
      <c r="G259" s="213"/>
      <c r="H259" s="213"/>
    </row>
    <row r="260" spans="1:8" x14ac:dyDescent="0.2">
      <c r="A260" s="201">
        <f t="shared" si="37"/>
        <v>2026</v>
      </c>
      <c r="B260" s="205" t="s">
        <v>12</v>
      </c>
      <c r="C260" s="210">
        <f>Indeks!H261</f>
        <v>143.22530173659965</v>
      </c>
      <c r="D260" s="214">
        <f t="shared" si="36"/>
        <v>1.6409075984779196E-4</v>
      </c>
      <c r="E260" s="214">
        <f>(SUM(C258:C260)-SUM(C255:C257))/SUM(C255:C257)</f>
        <v>6.6092145870292E-3</v>
      </c>
      <c r="F260" s="214">
        <f>(SUM(C255:C260)-SUM(C249:C254))/SUM(C249:C254)</f>
        <v>1.3542663536532317E-2</v>
      </c>
      <c r="G260" s="214"/>
      <c r="H260" s="214"/>
    </row>
    <row r="261" spans="1:8" x14ac:dyDescent="0.2">
      <c r="A261" s="202">
        <f t="shared" si="37"/>
        <v>2026</v>
      </c>
      <c r="B261" s="207" t="s">
        <v>30</v>
      </c>
      <c r="C261" s="211">
        <f>Indeks!H262</f>
        <v>144.12599411878045</v>
      </c>
      <c r="D261" s="215">
        <f t="shared" si="36"/>
        <v>6.2886401443038135E-3</v>
      </c>
      <c r="E261" s="215"/>
      <c r="F261" s="215"/>
      <c r="G261" s="215"/>
      <c r="H261" s="213"/>
    </row>
    <row r="262" spans="1:8" x14ac:dyDescent="0.2">
      <c r="A262" s="200">
        <f t="shared" si="37"/>
        <v>2026</v>
      </c>
      <c r="B262" s="204" t="s">
        <v>13</v>
      </c>
      <c r="C262" s="209">
        <f>Indeks!H263</f>
        <v>144.14954110476754</v>
      </c>
      <c r="D262" s="213">
        <f t="shared" si="36"/>
        <v>1.6337778713030585E-4</v>
      </c>
      <c r="E262" s="213"/>
      <c r="F262" s="213"/>
      <c r="G262" s="213"/>
      <c r="H262" s="213"/>
    </row>
    <row r="263" spans="1:8" x14ac:dyDescent="0.2">
      <c r="A263" s="201">
        <f t="shared" si="37"/>
        <v>2026</v>
      </c>
      <c r="B263" s="205" t="s">
        <v>14</v>
      </c>
      <c r="C263" s="210">
        <f>Indeks!H264</f>
        <v>144.17311257892752</v>
      </c>
      <c r="D263" s="214">
        <f t="shared" si="36"/>
        <v>1.63520979528111E-4</v>
      </c>
      <c r="E263" s="214">
        <f>(SUM(C261:C263)-SUM(C258:C260))/SUM(C258:C260)</f>
        <v>6.6181948178907612E-3</v>
      </c>
      <c r="F263" s="214"/>
      <c r="G263" s="214"/>
      <c r="H263" s="214"/>
    </row>
    <row r="264" spans="1:8" x14ac:dyDescent="0.2">
      <c r="A264" s="202">
        <f t="shared" si="37"/>
        <v>2026</v>
      </c>
      <c r="B264" s="206" t="s">
        <v>15</v>
      </c>
      <c r="C264" s="211">
        <f>Indeks!H265</f>
        <v>145.08121992959519</v>
      </c>
      <c r="D264" s="213">
        <f t="shared" si="36"/>
        <v>6.2987288990555314E-3</v>
      </c>
      <c r="E264" s="215"/>
      <c r="F264" s="215"/>
      <c r="G264" s="215"/>
      <c r="H264" s="213"/>
    </row>
    <row r="265" spans="1:8" x14ac:dyDescent="0.2">
      <c r="A265" s="200">
        <f t="shared" si="37"/>
        <v>2026</v>
      </c>
      <c r="B265" s="204" t="s">
        <v>16</v>
      </c>
      <c r="C265" s="209">
        <f>Indeks!H266</f>
        <v>145.10484046339653</v>
      </c>
      <c r="D265" s="213">
        <f t="shared" si="36"/>
        <v>1.6280903767418984E-4</v>
      </c>
      <c r="E265" s="213"/>
      <c r="F265" s="213"/>
      <c r="G265" s="213"/>
      <c r="H265" s="213"/>
    </row>
    <row r="266" spans="1:8" ht="13.5" thickBot="1" x14ac:dyDescent="0.25">
      <c r="A266" s="200">
        <f t="shared" si="37"/>
        <v>2026</v>
      </c>
      <c r="B266" s="204" t="s">
        <v>17</v>
      </c>
      <c r="C266" s="209">
        <f>Indeks!H267</f>
        <v>145.12848556873263</v>
      </c>
      <c r="D266" s="213">
        <f t="shared" si="36"/>
        <v>1.62951871630123E-4</v>
      </c>
      <c r="E266" s="213">
        <f>(SUM(C264:C266)-SUM(C261:C263))/SUM(C261:C263)</f>
        <v>6.6271409884437089E-3</v>
      </c>
      <c r="F266" s="213">
        <f>(SUM(C261:C266)-SUM(C255:C260))/SUM(C255:C260)</f>
        <v>1.3280202713248913E-2</v>
      </c>
      <c r="G266" s="213">
        <f>(SUM(C255:C266)-SUM(C243:C254))/SUM(C243:C254)</f>
        <v>1.6486467177162935E-2</v>
      </c>
      <c r="H266" s="181">
        <f>(C255+C256+C257+C258+C259+C260+C261+C262+C263+C264+C265+C266)/12</f>
        <v>143.67944605143336</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D251" sqref="D251"/>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75.75" x14ac:dyDescent="0.2">
      <c r="A5" s="114" t="s">
        <v>3</v>
      </c>
      <c r="B5" s="143" t="s">
        <v>68</v>
      </c>
      <c r="C5" t="s">
        <v>25</v>
      </c>
      <c r="D5" s="7" t="s">
        <v>38</v>
      </c>
      <c r="E5" s="5">
        <f>Indeks!C2</f>
        <v>0.68</v>
      </c>
    </row>
    <row r="6" spans="1:5" ht="25.5" x14ac:dyDescent="0.2">
      <c r="A6" s="176" t="s">
        <v>74</v>
      </c>
      <c r="B6" s="143" t="s">
        <v>75</v>
      </c>
      <c r="C6" t="s">
        <v>26</v>
      </c>
      <c r="D6" s="7" t="s">
        <v>39</v>
      </c>
      <c r="E6" s="5">
        <f>Indeks!D2</f>
        <v>0.06</v>
      </c>
    </row>
    <row r="7" spans="1:5" x14ac:dyDescent="0.2">
      <c r="A7" s="114"/>
      <c r="B7" s="171"/>
      <c r="D7" s="7"/>
      <c r="E7" s="5"/>
    </row>
    <row r="8" spans="1:5" ht="38.25" x14ac:dyDescent="0.2">
      <c r="A8" s="114" t="s">
        <v>4</v>
      </c>
      <c r="B8" s="143" t="s">
        <v>76</v>
      </c>
      <c r="C8" t="s">
        <v>26</v>
      </c>
      <c r="D8" s="7" t="s">
        <v>39</v>
      </c>
      <c r="E8" s="5">
        <f>Indeks!E2</f>
        <v>0.09</v>
      </c>
    </row>
    <row r="9" spans="1:5" x14ac:dyDescent="0.2">
      <c r="A9" s="114"/>
      <c r="B9" s="171" t="s">
        <v>72</v>
      </c>
      <c r="D9" s="7"/>
      <c r="E9" s="5"/>
    </row>
    <row r="10" spans="1:5" ht="114.75" x14ac:dyDescent="0.2">
      <c r="A10" s="114" t="s">
        <v>5</v>
      </c>
      <c r="B10" s="143" t="s">
        <v>88</v>
      </c>
      <c r="C10" t="s">
        <v>26</v>
      </c>
      <c r="D10" s="7" t="s">
        <v>39</v>
      </c>
      <c r="E10" s="5">
        <f>Indeks!F2</f>
        <v>0.1</v>
      </c>
    </row>
    <row r="11" spans="1:5" ht="63.75" x14ac:dyDescent="0.2">
      <c r="A11" s="114" t="s">
        <v>6</v>
      </c>
      <c r="B11" s="143" t="s">
        <v>80</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78"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2025-06-16T13:49:39Z</cp:lastPrinted>
  <dcterms:created xsi:type="dcterms:W3CDTF">2009-05-19T06:17:18Z</dcterms:created>
  <dcterms:modified xsi:type="dcterms:W3CDTF">2025-06-16T13:55:00Z</dcterms:modified>
</cp:coreProperties>
</file>