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08418751-0234-4685-8D7F-C7CCD22C6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Indeks!$A$1:$I$88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1" l="1"/>
  <c r="F69" i="11"/>
  <c r="H69" i="11" s="1"/>
  <c r="D68" i="11"/>
  <c r="H68" i="11" s="1"/>
  <c r="F68" i="11"/>
  <c r="F67" i="11"/>
  <c r="D67" i="11"/>
  <c r="F66" i="11"/>
  <c r="F65" i="11"/>
  <c r="D66" i="11"/>
  <c r="H66" i="11" s="1"/>
  <c r="D65" i="1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67" i="11" l="1"/>
  <c r="H65" i="11"/>
  <c r="D63" i="1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7" i="6" l="1"/>
  <c r="H7" i="6"/>
  <c r="C70" i="11" l="1"/>
  <c r="D7" i="6"/>
  <c r="J7" i="6"/>
  <c r="E7" i="6"/>
  <c r="K7" i="6"/>
  <c r="F7" i="6"/>
  <c r="G7" i="6"/>
  <c r="I7" i="6"/>
  <c r="D70" i="11" l="1"/>
  <c r="C71" i="11"/>
  <c r="C72" i="11"/>
  <c r="C73" i="11"/>
  <c r="C75" i="11" l="1"/>
  <c r="C74" i="11"/>
  <c r="D71" i="11"/>
  <c r="F70" i="11"/>
  <c r="G70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79" i="11"/>
  <c r="C80" i="11"/>
  <c r="F72" i="11"/>
  <c r="G72" i="11"/>
  <c r="D73" i="11"/>
  <c r="C84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D63" i="9"/>
  <c r="G84" i="11" l="1"/>
  <c r="D85" i="11"/>
  <c r="F84" i="11"/>
  <c r="H65" i="8"/>
  <c r="C65" i="9"/>
  <c r="D65" i="9" s="1"/>
  <c r="G66" i="8"/>
  <c r="F66" i="8"/>
  <c r="D66" i="8"/>
  <c r="C66" i="8"/>
  <c r="E66" i="8"/>
  <c r="D64" i="9"/>
  <c r="F85" i="11" l="1"/>
  <c r="D86" i="11"/>
  <c r="G85" i="11"/>
  <c r="C66" i="9"/>
  <c r="C67" i="8"/>
  <c r="G67" i="8"/>
  <c r="F67" i="8"/>
  <c r="D67" i="8"/>
  <c r="E67" i="8"/>
  <c r="H66" i="8"/>
  <c r="E70" i="11"/>
  <c r="E65" i="9"/>
  <c r="G86" i="11" l="1"/>
  <c r="D87" i="11"/>
  <c r="F86" i="11"/>
  <c r="E71" i="11"/>
  <c r="H67" i="8"/>
  <c r="C67" i="9"/>
  <c r="C68" i="8"/>
  <c r="G68" i="8"/>
  <c r="F68" i="8"/>
  <c r="D68" i="8"/>
  <c r="E68" i="8"/>
  <c r="D66" i="9"/>
  <c r="E72" i="11" l="1"/>
  <c r="F87" i="11"/>
  <c r="G87" i="11"/>
  <c r="H68" i="8"/>
  <c r="C68" i="9"/>
  <c r="C69" i="8"/>
  <c r="F69" i="8"/>
  <c r="G69" i="8"/>
  <c r="D69" i="8"/>
  <c r="E69" i="8"/>
  <c r="D67" i="9"/>
  <c r="H70" i="11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E74" i="8"/>
  <c r="D74" i="8"/>
  <c r="C74" i="8"/>
  <c r="G74" i="8"/>
  <c r="F74" i="8"/>
  <c r="G74" i="9" l="1"/>
  <c r="D74" i="9"/>
  <c r="H74" i="9"/>
  <c r="D73" i="9"/>
  <c r="E76" i="8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6" i="9" s="1"/>
  <c r="F87" i="8"/>
  <c r="D87" i="8"/>
  <c r="G87" i="8"/>
  <c r="C87" i="8"/>
  <c r="H86" i="8"/>
  <c r="E87" i="8"/>
  <c r="D85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<sst xmlns="http://schemas.openxmlformats.org/spreadsheetml/2006/main" count="348" uniqueCount="75">
  <si>
    <t>Indeks</t>
  </si>
  <si>
    <t>År</t>
  </si>
  <si>
    <t>Måned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</si>
  <si>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</si>
  <si>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</si>
  <si>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</si>
  <si>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</si>
  <si>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</si>
  <si>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</si>
  <si>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</si>
  <si>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</si>
  <si>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</si>
  <si>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</si>
  <si>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</si>
  <si>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</si>
  <si>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</si>
  <si>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</si>
  <si>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</si>
  <si>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</si>
  <si>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</si>
  <si>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</si>
  <si>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</si>
  <si>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</si>
  <si>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</si>
  <si>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</si>
  <si>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</si>
  <si>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</si>
  <si>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</si>
  <si>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</si>
  <si>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</si>
  <si>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</si>
  <si>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</si>
  <si>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</si>
  <si>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</si>
  <si>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</si>
  <si>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</si>
  <si>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</si>
  <si>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</si>
  <si>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</si>
  <si>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</si>
  <si>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</si>
  <si>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</si>
  <si>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</si>
  <si>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</si>
  <si>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</si>
  <si>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</si>
  <si>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</si>
  <si>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</si>
  <si>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</si>
  <si>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</si>
  <si>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</si>
  <si>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</si>
  <si>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</si>
  <si>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</si>
  <si>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</si>
  <si>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</si>
  <si>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</si>
  <si>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</si>
  <si>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</si>
  <si>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</si>
  <si>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</si>
  <si>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</si>
  <si>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</si>
  <si>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</si>
  <si>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</si>
  <si>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</si>
  <si>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</si>
  <si>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</si>
  <si>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</si>
  <si>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</si>
  <si>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</si>
  <si>
    <t>Note 1</t>
  </si>
  <si>
    <t>PRIS1115.87 I ALT erstattes fra 1.3.2025 af PRIS1121.87 I ALT. Indeksbasisåret er skiftet fra 2015=100 til 2021=100</t>
  </si>
  <si>
    <t>Løn(SBLON)</t>
  </si>
  <si>
    <t>DST PRIS1115.87, Køretøjer og dele dertil, i alt. Prisindeks for indenlandsk vareforsyning (2015=100) efter enhed,
varegruppe og tid
PRIS1115.87 I ALT erstattes fra 1.3.2025 af PRIS1121.87 I ALT. Indeksbasisåret er skiftet fra 2015=100 til 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</si>
</sst>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2" fillId="8" borderId="1" xfId="0" applyNumberFormat="1" applyFont="1" applyFill="1" applyBorder="1"/>
    <xf numFmtId="165" fontId="2" fillId="0" borderId="0" xfId="0" applyNumberFormat="1" applyFont="1" applyBorder="1"/>
    <xf numFmtId="165" fontId="2" fillId="8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65" fontId="2" fillId="8" borderId="3" xfId="0" applyNumberFormat="1" applyFont="1" applyFill="1" applyBorder="1"/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8" totalsRowShown="0" headerRowDxfId="26">
  <autoFilter ref="A3:I88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(SBLON)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(SBLON)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J88"/>
  <sheetViews>
    <sheetView tabSelected="1" view="pageBreakPreview" zoomScaleNormal="100" zoomScaleSheetLayoutView="100" workbookViewId="0">
      <pane xSplit="2" ySplit="3" topLeftCell="C61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Q72" sqref="Q72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27</v>
      </c>
    </row>
    <row r="2" spans="1:9" x14ac:dyDescent="0.2">
      <c r="A2" t="s">
        <v>55</v>
      </c>
      <c r="B2" s="2" t="s">
        <v>24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73</v>
      </c>
      <c r="D3" s="41" t="s">
        <v>56</v>
      </c>
      <c r="E3" s="41" t="s">
        <v>3</v>
      </c>
      <c r="F3" s="41" t="s">
        <v>4</v>
      </c>
      <c r="G3" s="41" t="s">
        <v>5</v>
      </c>
      <c r="H3" s="42" t="s">
        <v>0</v>
      </c>
      <c r="I3" s="43" t="s">
        <v>36</v>
      </c>
    </row>
    <row r="4" spans="1:9" ht="15.75" hidden="1" thickBot="1" x14ac:dyDescent="0.25">
      <c r="A4" s="2">
        <v>2020</v>
      </c>
      <c r="B4" s="45" t="s">
        <v>6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7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8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9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10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11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26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12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13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14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15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16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6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7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8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9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10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11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26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12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13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14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15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16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6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7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8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9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10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11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26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12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13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14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15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16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6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7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8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9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10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11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26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12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13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14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15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16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6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7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8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9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10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11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26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12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13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14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15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16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6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7</v>
      </c>
      <c r="C65" s="37">
        <v>124.7</v>
      </c>
      <c r="D65" s="37">
        <f>(685+691.64)/2</f>
        <v>688.31999999999994</v>
      </c>
      <c r="E65" s="37">
        <v>118.9</v>
      </c>
      <c r="F65" s="37">
        <f>123.5/113.8*113.8</f>
        <v>123.50000000000001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8</v>
      </c>
      <c r="C66" s="38">
        <v>124.7</v>
      </c>
      <c r="D66" s="38">
        <f>(730.93+747.03)/2</f>
        <v>738.98</v>
      </c>
      <c r="E66" s="38">
        <v>119.6</v>
      </c>
      <c r="F66" s="93">
        <f>123.5/113.8*113.1</f>
        <v>122.74033391915643</v>
      </c>
      <c r="G66" s="38">
        <v>2.73</v>
      </c>
      <c r="H66" s="40">
        <f t="shared" ref="H66" si="19">100+((C66-$C$47)/$C$47*100*$C$2)+((D66-$D$47)/$D$47*100*$D$2)+((E66-$E$47)/$E$47*100*$E$2)+((F66-$F$47)/$F$47*100*$F$2)+((G66-$G$47)/$G$47*100*$G$2)</f>
        <v>105.04741061943568</v>
      </c>
      <c r="I66" s="45" t="s">
        <v>71</v>
      </c>
    </row>
    <row r="67" spans="1:9" ht="15" x14ac:dyDescent="0.2">
      <c r="A67" s="10">
        <f t="shared" si="18"/>
        <v>2025</v>
      </c>
      <c r="B67" s="11" t="s">
        <v>9</v>
      </c>
      <c r="C67" s="37">
        <v>125.8</v>
      </c>
      <c r="D67" s="94">
        <f>(841.82+879.78)/2</f>
        <v>860.8</v>
      </c>
      <c r="E67" s="94">
        <v>120.8</v>
      </c>
      <c r="F67" s="95">
        <f>123.5/113.8*112.9</f>
        <v>122.52328646748684</v>
      </c>
      <c r="G67" s="94">
        <v>2.69</v>
      </c>
      <c r="H67" s="96">
        <f t="shared" ref="H67" si="20">100+((C67-$C$47)/$C$47*100*$C$2)+((D67-$D$47)/$D$47*100*$D$2)+((E67-$E$47)/$E$47*100*$E$2)+((F67-$F$47)/$F$47*100*$F$2)+((G67-$G$47)/$G$47*100*$G$2)</f>
        <v>106.63456839150231</v>
      </c>
    </row>
    <row r="68" spans="1:9" ht="15" x14ac:dyDescent="0.2">
      <c r="A68" s="6">
        <f t="shared" si="18"/>
        <v>2025</v>
      </c>
      <c r="B68" t="s">
        <v>10</v>
      </c>
      <c r="C68" s="37">
        <v>125.8</v>
      </c>
      <c r="D68" s="37">
        <f>(628.8+617.63)/2</f>
        <v>623.21499999999992</v>
      </c>
      <c r="E68" s="37">
        <v>120.2</v>
      </c>
      <c r="F68" s="95">
        <f>123.5/113.8*112.8</f>
        <v>122.41476274165203</v>
      </c>
      <c r="G68" s="37">
        <v>2.75</v>
      </c>
      <c r="H68" s="20">
        <f t="shared" ref="H68" si="21">100+((C68-$C$47)/$C$47*100*$C$2)+((D68-$D$47)/$D$47*100*$D$2)+((E68-$E$47)/$E$47*100*$E$2)+((F68-$F$47)/$F$47*100*$F$2)+((G68-$G$47)/$G$47*100*$G$2)</f>
        <v>104.97850746108699</v>
      </c>
    </row>
    <row r="69" spans="1:9" ht="15.75" thickBot="1" x14ac:dyDescent="0.25">
      <c r="A69" s="16">
        <f t="shared" si="18"/>
        <v>2025</v>
      </c>
      <c r="B69" s="17" t="s">
        <v>11</v>
      </c>
      <c r="C69" s="39">
        <v>125.8</v>
      </c>
      <c r="D69" s="39">
        <f>(561.09+565.91)/2</f>
        <v>563.5</v>
      </c>
      <c r="E69" s="39">
        <v>120.3</v>
      </c>
      <c r="F69" s="98">
        <f>123.5/113.8*114.6</f>
        <v>124.36818980667839</v>
      </c>
      <c r="G69" s="39">
        <v>2.61</v>
      </c>
      <c r="H69" s="29">
        <f t="shared" ref="H69" si="22">100+((C69-$C$47)/$C$47*100*$C$2)+((D69-$D$47)/$D$47*100*$D$2)+((E69-$E$47)/$E$47*100*$E$2)+((F69-$F$47)/$F$47*100*$F$2)+((G69-$G$47)/$G$47*100*$G$2)</f>
        <v>104.63576559851356</v>
      </c>
      <c r="I69" s="17"/>
    </row>
    <row r="70" spans="1:9" ht="15" x14ac:dyDescent="0.2">
      <c r="A70" s="6">
        <f t="shared" si="18"/>
        <v>2025</v>
      </c>
      <c r="B70" s="5" t="s">
        <v>26</v>
      </c>
      <c r="C70" s="59">
        <f t="shared" ref="C70:C74" si="23">C67*(1+(((SUM(C$52:C$63)-SUM(C$40:C$51))/SUM(C$40:C$51))/4))</f>
        <v>127.30116104063643</v>
      </c>
      <c r="D70" s="59">
        <f>D69</f>
        <v>563.5</v>
      </c>
      <c r="E70" s="59">
        <f t="shared" ref="E70:E74" si="24">E69*(1+(((SUM(E$52:E$63)-SUM(E$40:E$51))/SUM(E$40:E$51))/12))</f>
        <v>120.41915836298932</v>
      </c>
      <c r="F70" s="59">
        <f t="shared" ref="F70:F75" si="25">F69*(1+(((SUM(F$52:F$63)-SUM(F$40:F$51))/SUM(F$40:F$51))/12))</f>
        <v>124.37380868215534</v>
      </c>
      <c r="G70" s="59">
        <f t="shared" ref="G70:G87" si="26">+G69</f>
        <v>2.61</v>
      </c>
      <c r="H70" s="60">
        <f t="shared" ref="H70:H74" si="27">100+((C70-$C$47)/$C$47*100*$C$2)+((D70-$D$47)/$D$47*100*$D$2)+((E70-$E$47)/$E$47*100*$E$2)+((F70-$F$47)/$F$47*100*$F$2)+((G70-$G$47)/$G$47*100*$G$2)</f>
        <v>105.57423848646567</v>
      </c>
    </row>
    <row r="71" spans="1:9" ht="15" x14ac:dyDescent="0.2">
      <c r="A71" s="6">
        <f t="shared" si="18"/>
        <v>2025</v>
      </c>
      <c r="B71" t="s">
        <v>12</v>
      </c>
      <c r="C71" s="59">
        <f t="shared" si="23"/>
        <v>127.30116104063643</v>
      </c>
      <c r="D71" s="59">
        <f>D70</f>
        <v>563.5</v>
      </c>
      <c r="E71" s="59">
        <f t="shared" si="24"/>
        <v>120.53843475353867</v>
      </c>
      <c r="F71" s="59">
        <f>F70*(1+(((SUM(F$52:F$63)-SUM(F$40:F$51))/SUM(F$40:F$51))/12))</f>
        <v>124.37942781148951</v>
      </c>
      <c r="G71" s="59">
        <f t="shared" si="26"/>
        <v>2.61</v>
      </c>
      <c r="H71" s="60">
        <f t="shared" si="27"/>
        <v>105.58625522281345</v>
      </c>
    </row>
    <row r="72" spans="1:9" ht="15" x14ac:dyDescent="0.2">
      <c r="A72" s="8">
        <f t="shared" si="18"/>
        <v>2025</v>
      </c>
      <c r="B72" s="9" t="s">
        <v>13</v>
      </c>
      <c r="C72" s="61">
        <f t="shared" si="23"/>
        <v>127.30116104063643</v>
      </c>
      <c r="D72" s="61">
        <f t="shared" ref="D72:D75" si="28">D71</f>
        <v>563.5</v>
      </c>
      <c r="E72" s="61">
        <f t="shared" si="24"/>
        <v>120.65782928855552</v>
      </c>
      <c r="F72" s="61">
        <f t="shared" si="25"/>
        <v>124.38504719469235</v>
      </c>
      <c r="G72" s="61">
        <f t="shared" si="26"/>
        <v>2.61</v>
      </c>
      <c r="H72" s="62">
        <f t="shared" si="27"/>
        <v>105.59828344827838</v>
      </c>
    </row>
    <row r="73" spans="1:9" ht="15" x14ac:dyDescent="0.2">
      <c r="A73" s="6">
        <f t="shared" si="18"/>
        <v>2025</v>
      </c>
      <c r="B73" t="s">
        <v>14</v>
      </c>
      <c r="C73" s="59">
        <f t="shared" si="23"/>
        <v>128.82023531235333</v>
      </c>
      <c r="D73" s="59">
        <f t="shared" si="28"/>
        <v>563.5</v>
      </c>
      <c r="E73" s="59">
        <f t="shared" si="24"/>
        <v>120.77734208506315</v>
      </c>
      <c r="F73" s="59">
        <f t="shared" si="25"/>
        <v>124.39066683177533</v>
      </c>
      <c r="G73" s="59">
        <f t="shared" si="26"/>
        <v>2.61</v>
      </c>
      <c r="H73" s="60">
        <f t="shared" si="27"/>
        <v>106.54784626552184</v>
      </c>
    </row>
    <row r="74" spans="1:9" ht="15" x14ac:dyDescent="0.2">
      <c r="A74" s="6">
        <f t="shared" si="18"/>
        <v>2025</v>
      </c>
      <c r="B74" t="s">
        <v>15</v>
      </c>
      <c r="C74" s="59">
        <f t="shared" si="23"/>
        <v>128.82023531235333</v>
      </c>
      <c r="D74" s="59">
        <f t="shared" si="28"/>
        <v>563.5</v>
      </c>
      <c r="E74" s="59">
        <f t="shared" si="24"/>
        <v>120.89697326020078</v>
      </c>
      <c r="F74" s="59">
        <f t="shared" si="25"/>
        <v>124.39628672274995</v>
      </c>
      <c r="G74" s="59">
        <f t="shared" si="26"/>
        <v>2.61</v>
      </c>
      <c r="H74" s="60">
        <f t="shared" si="27"/>
        <v>106.55989750331655</v>
      </c>
    </row>
    <row r="75" spans="1:9" ht="15.75" thickBot="1" x14ac:dyDescent="0.25">
      <c r="A75" s="16">
        <f t="shared" si="18"/>
        <v>2025</v>
      </c>
      <c r="B75" s="17" t="s">
        <v>16</v>
      </c>
      <c r="C75" s="63">
        <f>C72*(1+(((SUM(C$52:C$63)-SUM(C$40:C$51))/SUM(C$40:C$51))/4))</f>
        <v>128.82023531235333</v>
      </c>
      <c r="D75" s="63">
        <f t="shared" si="28"/>
        <v>563.5</v>
      </c>
      <c r="E75" s="63">
        <f>E74*(1+(((SUM(E$52:E$63)-SUM(E$40:E$51))/SUM(E$40:E$51))/12))</f>
        <v>121.01672293122364</v>
      </c>
      <c r="F75" s="63">
        <f t="shared" si="25"/>
        <v>124.40190686762764</v>
      </c>
      <c r="G75" s="63">
        <f t="shared" si="26"/>
        <v>2.61</v>
      </c>
      <c r="H75" s="64">
        <f>100+((C75-$C$47)/$C$47*100*$C$2)+((D75-$D$47)/$D$47*100*$D$2)+((E75-$E$47)/$E$47*100*$E$2)+((F75-$F$47)/$F$47*100*$F$2)+((G75-$G$47)/$G$47*100*$G$2)</f>
        <v>106.57196026434639</v>
      </c>
      <c r="I75" s="17"/>
    </row>
    <row r="76" spans="1:9" ht="15" x14ac:dyDescent="0.2">
      <c r="A76" s="2">
        <v>2026</v>
      </c>
      <c r="B76" s="45" t="s">
        <v>6</v>
      </c>
      <c r="C76" s="59">
        <f>C73*(1+(((SUM(C$64:C$75)-SUM(C$52:C$63))/SUM(C$52:C$63))/4))</f>
        <v>130.09716267986585</v>
      </c>
      <c r="D76" s="59">
        <f>+D75</f>
        <v>563.5</v>
      </c>
      <c r="E76" s="59">
        <f>E75*(1+(((SUM(E$64:E$75)-SUM(E$52:E$63))/SUM(E$52:E$63))/12))</f>
        <v>121.16998680931714</v>
      </c>
      <c r="F76" s="59">
        <f>F75*(1+(((SUM(F$64:F$75)-SUM(F$52:F$63))/SUM(F$52:F$63))/12))</f>
        <v>124.46281103429916</v>
      </c>
      <c r="G76" s="59">
        <f>+G75</f>
        <v>2.61</v>
      </c>
      <c r="H76" s="60">
        <f>100+((C76-$C$47)/$C$47*100*$C$2)+((D76-$D$47)/$D$47*100*$D$2)+((E76-$E$47)/$E$47*100*$E$2)+((F76-$F$47)/$F$47*100*$F$2)+((G76-$G$47)/$G$47*100*$G$2)</f>
        <v>107.37965882479207</v>
      </c>
    </row>
    <row r="77" spans="1:9" ht="15" x14ac:dyDescent="0.2">
      <c r="A77" s="6">
        <f>A76</f>
        <v>2026</v>
      </c>
      <c r="B77" s="45" t="s">
        <v>7</v>
      </c>
      <c r="C77" s="59">
        <f t="shared" ref="C77:C87" si="29">C74*(1+(((SUM(C$64:C$75)-SUM(C$52:C$63))/SUM(C$52:C$63))/4))</f>
        <v>130.09716267986585</v>
      </c>
      <c r="D77" s="59">
        <f>D76</f>
        <v>563.5</v>
      </c>
      <c r="E77" s="59">
        <f t="shared" ref="E77:E87" si="30">E76*(1+(((SUM(E$64:E$75)-SUM(E$52:E$63))/SUM(E$52:E$63))/12))</f>
        <v>121.32344479129776</v>
      </c>
      <c r="F77" s="59">
        <f t="shared" ref="F77:F87" si="31">F76*(1+(((SUM(F$64:F$75)-SUM(F$52:F$63))/SUM(F$52:F$63))/12))</f>
        <v>124.52374501817857</v>
      </c>
      <c r="G77" s="59">
        <f t="shared" si="26"/>
        <v>2.61</v>
      </c>
      <c r="H77" s="60">
        <f t="shared" ref="H77:H86" si="32">100+((C77-$C$47)/$C$47*100*$C$2)+((D77-$D$47)/$D$47*100*$D$2)+((E77-$E$47)/$E$47*100*$E$2)+((F77-$F$47)/$F$47*100*$F$2)+((G77-$G$47)/$G$47*100*$G$2)</f>
        <v>107.39930062981182</v>
      </c>
    </row>
    <row r="78" spans="1:9" ht="15" x14ac:dyDescent="0.2">
      <c r="A78" s="8">
        <f t="shared" ref="A78:A87" si="33">A77</f>
        <v>2026</v>
      </c>
      <c r="B78" s="9" t="s">
        <v>8</v>
      </c>
      <c r="C78" s="61">
        <f t="shared" si="29"/>
        <v>130.09716267986585</v>
      </c>
      <c r="D78" s="59">
        <f t="shared" ref="D78:D87" si="34">D77</f>
        <v>563.5</v>
      </c>
      <c r="E78" s="59">
        <f t="shared" si="30"/>
        <v>121.47709712299198</v>
      </c>
      <c r="F78" s="59">
        <f t="shared" si="31"/>
        <v>124.58470883386364</v>
      </c>
      <c r="G78" s="61">
        <f t="shared" si="26"/>
        <v>2.61</v>
      </c>
      <c r="H78" s="62">
        <f t="shared" si="32"/>
        <v>107.41896362478576</v>
      </c>
    </row>
    <row r="79" spans="1:9" ht="15" x14ac:dyDescent="0.2">
      <c r="A79" s="10">
        <f t="shared" si="33"/>
        <v>2026</v>
      </c>
      <c r="B79" s="11" t="s">
        <v>9</v>
      </c>
      <c r="C79" s="59">
        <f t="shared" si="29"/>
        <v>131.38674755804001</v>
      </c>
      <c r="D79" s="65">
        <f t="shared" si="34"/>
        <v>563.5</v>
      </c>
      <c r="E79" s="65">
        <f t="shared" si="30"/>
        <v>121.63094405053761</v>
      </c>
      <c r="F79" s="65">
        <f t="shared" si="31"/>
        <v>124.64570249595931</v>
      </c>
      <c r="G79" s="65">
        <f t="shared" si="26"/>
        <v>2.61</v>
      </c>
      <c r="H79" s="60">
        <f t="shared" si="32"/>
        <v>108.23453755784215</v>
      </c>
    </row>
    <row r="80" spans="1:9" ht="15" x14ac:dyDescent="0.2">
      <c r="A80" s="6">
        <f t="shared" si="33"/>
        <v>2026</v>
      </c>
      <c r="B80" t="s">
        <v>10</v>
      </c>
      <c r="C80" s="59">
        <f t="shared" si="29"/>
        <v>131.38674755804001</v>
      </c>
      <c r="D80" s="59">
        <f t="shared" si="34"/>
        <v>563.5</v>
      </c>
      <c r="E80" s="59">
        <f t="shared" si="30"/>
        <v>121.78498582038418</v>
      </c>
      <c r="F80" s="59">
        <f t="shared" si="31"/>
        <v>124.70672601907766</v>
      </c>
      <c r="G80" s="59">
        <f t="shared" si="26"/>
        <v>2.61</v>
      </c>
      <c r="H80" s="60">
        <f t="shared" si="32"/>
        <v>108.25424300785114</v>
      </c>
    </row>
    <row r="81" spans="1:10" ht="15.75" thickBot="1" x14ac:dyDescent="0.25">
      <c r="A81" s="16">
        <f t="shared" si="33"/>
        <v>2026</v>
      </c>
      <c r="B81" s="17" t="s">
        <v>11</v>
      </c>
      <c r="C81" s="63">
        <f t="shared" si="29"/>
        <v>131.38674755804001</v>
      </c>
      <c r="D81" s="63">
        <f>D80</f>
        <v>563.5</v>
      </c>
      <c r="E81" s="63">
        <f t="shared" si="30"/>
        <v>121.93922267929335</v>
      </c>
      <c r="F81" s="63">
        <f t="shared" si="31"/>
        <v>124.76777941783793</v>
      </c>
      <c r="G81" s="63">
        <f t="shared" si="26"/>
        <v>2.61</v>
      </c>
      <c r="H81" s="64">
        <f t="shared" si="32"/>
        <v>108.27396972300265</v>
      </c>
      <c r="I81" s="17"/>
    </row>
    <row r="82" spans="1:10" ht="15" x14ac:dyDescent="0.2">
      <c r="A82" s="6">
        <f t="shared" si="33"/>
        <v>2026</v>
      </c>
      <c r="B82" s="5" t="s">
        <v>26</v>
      </c>
      <c r="C82" s="59">
        <f t="shared" si="29"/>
        <v>132.68911541413436</v>
      </c>
      <c r="D82" s="59">
        <f>D81</f>
        <v>563.5</v>
      </c>
      <c r="E82" s="59">
        <f t="shared" si="30"/>
        <v>122.09365487433929</v>
      </c>
      <c r="F82" s="59">
        <f t="shared" si="31"/>
        <v>124.82886270686649</v>
      </c>
      <c r="G82" s="59">
        <f t="shared" si="26"/>
        <v>2.61</v>
      </c>
      <c r="H82" s="60">
        <f t="shared" si="32"/>
        <v>109.09749668853435</v>
      </c>
    </row>
    <row r="83" spans="1:10" ht="15" x14ac:dyDescent="0.2">
      <c r="A83" s="6">
        <f t="shared" si="33"/>
        <v>2026</v>
      </c>
      <c r="B83" t="s">
        <v>12</v>
      </c>
      <c r="C83" s="59">
        <f t="shared" si="29"/>
        <v>132.68911541413436</v>
      </c>
      <c r="D83" s="59">
        <f>D82</f>
        <v>563.5</v>
      </c>
      <c r="E83" s="59">
        <f t="shared" si="30"/>
        <v>122.24828265290908</v>
      </c>
      <c r="F83" s="59">
        <f t="shared" si="31"/>
        <v>124.88997590079691</v>
      </c>
      <c r="G83" s="59">
        <f t="shared" si="26"/>
        <v>2.61</v>
      </c>
      <c r="H83" s="60">
        <f t="shared" si="32"/>
        <v>109.1172660093754</v>
      </c>
    </row>
    <row r="84" spans="1:10" ht="15" x14ac:dyDescent="0.2">
      <c r="A84" s="8">
        <f t="shared" si="33"/>
        <v>2026</v>
      </c>
      <c r="B84" s="9" t="s">
        <v>13</v>
      </c>
      <c r="C84" s="61">
        <f t="shared" si="29"/>
        <v>132.68911541413436</v>
      </c>
      <c r="D84" s="61">
        <f t="shared" si="34"/>
        <v>563.5</v>
      </c>
      <c r="E84" s="61">
        <f t="shared" si="30"/>
        <v>122.4031062627031</v>
      </c>
      <c r="F84" s="61">
        <f t="shared" si="31"/>
        <v>124.95111901426991</v>
      </c>
      <c r="G84" s="61">
        <f t="shared" si="26"/>
        <v>2.61</v>
      </c>
      <c r="H84" s="62">
        <f t="shared" si="32"/>
        <v>109.13705667082536</v>
      </c>
    </row>
    <row r="85" spans="1:10" ht="15" x14ac:dyDescent="0.2">
      <c r="A85" s="6">
        <f t="shared" si="33"/>
        <v>2026</v>
      </c>
      <c r="B85" t="s">
        <v>14</v>
      </c>
      <c r="C85" s="59">
        <f t="shared" si="29"/>
        <v>134.00439295909851</v>
      </c>
      <c r="D85" s="59">
        <f t="shared" si="34"/>
        <v>563.5</v>
      </c>
      <c r="E85" s="59">
        <f t="shared" si="30"/>
        <v>122.55812595173545</v>
      </c>
      <c r="F85" s="59">
        <f t="shared" si="31"/>
        <v>125.01229206193337</v>
      </c>
      <c r="G85" s="59">
        <f t="shared" si="26"/>
        <v>2.61</v>
      </c>
      <c r="H85" s="60">
        <f t="shared" si="32"/>
        <v>109.96861509709672</v>
      </c>
    </row>
    <row r="86" spans="1:10" ht="15" x14ac:dyDescent="0.2">
      <c r="A86" s="6">
        <f t="shared" si="33"/>
        <v>2026</v>
      </c>
      <c r="B86" t="s">
        <v>15</v>
      </c>
      <c r="C86" s="59">
        <f t="shared" si="29"/>
        <v>134.00439295909851</v>
      </c>
      <c r="D86" s="59">
        <f t="shared" si="34"/>
        <v>563.5</v>
      </c>
      <c r="E86" s="59">
        <f t="shared" si="30"/>
        <v>122.71334196833432</v>
      </c>
      <c r="F86" s="59">
        <f t="shared" si="31"/>
        <v>125.07349505844235</v>
      </c>
      <c r="G86" s="59">
        <f t="shared" si="26"/>
        <v>2.61</v>
      </c>
      <c r="H86" s="60">
        <f t="shared" si="32"/>
        <v>109.98844851544787</v>
      </c>
    </row>
    <row r="87" spans="1:10" ht="15.75" thickBot="1" x14ac:dyDescent="0.25">
      <c r="A87" s="6">
        <f t="shared" si="33"/>
        <v>2026</v>
      </c>
      <c r="B87" t="s">
        <v>16</v>
      </c>
      <c r="C87" s="63">
        <f t="shared" si="29"/>
        <v>134.00439295909851</v>
      </c>
      <c r="D87" s="63">
        <f t="shared" si="34"/>
        <v>563.5</v>
      </c>
      <c r="E87" s="63">
        <f t="shared" si="30"/>
        <v>122.86875456114241</v>
      </c>
      <c r="F87" s="63">
        <f t="shared" si="31"/>
        <v>125.13472801845907</v>
      </c>
      <c r="G87" s="63">
        <f t="shared" si="26"/>
        <v>2.61</v>
      </c>
      <c r="H87" s="64">
        <f>100+((C87-$C$47)/$C$47*100*$C$2)+((D87-$D$47)/$D$47*100*$D$2)+((E87-$E$47)/$E$47*100*$E$2)+((F87-$F$47)/$F$47*100*$F$2)+((G87-$G$47)/$G$47*100*$G$2)</f>
        <v>110.00830335015345</v>
      </c>
    </row>
    <row r="88" spans="1:10" x14ac:dyDescent="0.2">
      <c r="A88" s="91" t="s">
        <v>71</v>
      </c>
      <c r="B88" s="91" t="s">
        <v>72</v>
      </c>
      <c r="C88" s="91"/>
      <c r="D88" s="91"/>
      <c r="E88" s="91"/>
      <c r="F88" s="91"/>
      <c r="G88" s="91"/>
      <c r="H88" s="92"/>
      <c r="I88" s="91"/>
      <c r="J88" s="91"/>
    </row>
  </sheetData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19</v>
      </c>
      <c r="C1" s="2"/>
      <c r="G1" s="66" t="s">
        <v>27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41" t="s">
        <v>73</v>
      </c>
      <c r="D3" s="2" t="s">
        <v>56</v>
      </c>
      <c r="E3" s="2" t="s">
        <v>3</v>
      </c>
      <c r="F3" s="2" t="s">
        <v>4</v>
      </c>
      <c r="G3" s="2" t="s">
        <v>5</v>
      </c>
      <c r="H3" s="2" t="s">
        <v>18</v>
      </c>
    </row>
    <row r="4" spans="1:8" hidden="1" x14ac:dyDescent="0.2">
      <c r="A4" s="2">
        <v>2020</v>
      </c>
      <c r="B4" t="s">
        <v>6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7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8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9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10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11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26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12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13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14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15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16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6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7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8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9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10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11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26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12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13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14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15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16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6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7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8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9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10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11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26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12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13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14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15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16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6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7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8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9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10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11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26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12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13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14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15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16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6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7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8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9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10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11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26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12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13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14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15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16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6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7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8</v>
      </c>
      <c r="C66" s="24">
        <f>(Indeks!C66/Indeks!$C$47*Indeks!$C$2)/Indeks!H66*100</f>
        <v>0.73262893467218593</v>
      </c>
      <c r="D66" s="24">
        <f>(Indeks!D66/Indeks!$D$47*Indeks!$D$2)/Indeks!H66*100</f>
        <v>4.8263604168039043E-2</v>
      </c>
      <c r="E66" s="24">
        <f>(Indeks!E66/Indeks!$E$47*Indeks!$E$2)/Indeks!H66*100</f>
        <v>0.11052774030789882</v>
      </c>
      <c r="F66" s="24">
        <f>(Indeks!F66/Indeks!$F$47*Indeks!$F$2)/Indeks!H66*100</f>
        <v>9.0972494885729893E-2</v>
      </c>
      <c r="G66" s="24">
        <f>(Indeks!G66/Indeks!$G$47*Indeks!$G$2)/Indeks!H66*100</f>
        <v>1.7607225966146289E-2</v>
      </c>
      <c r="H66" s="24">
        <f t="shared" si="7"/>
        <v>1</v>
      </c>
    </row>
    <row r="67" spans="1:10" x14ac:dyDescent="0.2">
      <c r="A67" s="10">
        <f t="shared" si="8"/>
        <v>2025</v>
      </c>
      <c r="B67" s="11" t="s">
        <v>9</v>
      </c>
      <c r="C67" s="23">
        <f>(Indeks!C67/Indeks!$C$47*Indeks!$C$2)/Indeks!H67*100</f>
        <v>0.72809087919136362</v>
      </c>
      <c r="D67" s="23">
        <f>(Indeks!D67/Indeks!$D$47*Indeks!$D$2)/Indeks!H67*100</f>
        <v>5.5383023378788594E-2</v>
      </c>
      <c r="E67" s="23">
        <f>(Indeks!E67/Indeks!$E$47*Indeks!$E$2)/Indeks!H67*100</f>
        <v>0.10997510416385346</v>
      </c>
      <c r="F67" s="23">
        <f>(Indeks!F67/Indeks!$F$47*Indeks!$F$2)/Indeks!H67*100</f>
        <v>8.9459976230683039E-2</v>
      </c>
      <c r="G67" s="23">
        <f>(Indeks!G67/Indeks!$G$47*Indeks!$G$2)/Indeks!H67*100</f>
        <v>1.7091017035311441E-2</v>
      </c>
      <c r="H67" s="23">
        <f t="shared" si="7"/>
        <v>1.0000000000000002</v>
      </c>
    </row>
    <row r="68" spans="1:10" x14ac:dyDescent="0.2">
      <c r="A68" s="6">
        <f t="shared" si="8"/>
        <v>2025</v>
      </c>
      <c r="B68" t="s">
        <v>10</v>
      </c>
      <c r="C68" s="23">
        <f>(Indeks!C68/Indeks!$C$47*Indeks!$C$2)/Indeks!H68*100</f>
        <v>0.73957668602918236</v>
      </c>
      <c r="D68" s="23">
        <f>(Indeks!D68/Indeks!$D$47*Indeks!$D$2)/Indeks!H68*100</f>
        <v>4.0729579027316047E-2</v>
      </c>
      <c r="E68" s="23">
        <f>(Indeks!E68/Indeks!$E$47*Indeks!$E$2)/Indeks!H68*100</f>
        <v>0.11115513666421664</v>
      </c>
      <c r="F68" s="23">
        <f>(Indeks!F68/Indeks!$F$47*Indeks!$F$2)/Indeks!H68*100</f>
        <v>9.0790740393927413E-2</v>
      </c>
      <c r="G68" s="23">
        <f>(Indeks!G68/Indeks!$G$47*Indeks!$G$2)/Indeks!H68*100</f>
        <v>1.7747857885357505E-2</v>
      </c>
      <c r="H68" s="23">
        <f t="shared" si="7"/>
        <v>0.99999999999999989</v>
      </c>
    </row>
    <row r="69" spans="1:10" ht="13.5" thickBot="1" x14ac:dyDescent="0.25">
      <c r="A69" s="8">
        <f t="shared" si="8"/>
        <v>2025</v>
      </c>
      <c r="B69" s="9" t="s">
        <v>11</v>
      </c>
      <c r="C69" s="25">
        <f>(Indeks!C69/Indeks!$C$47*Indeks!$C$2)/Indeks!H69*100</f>
        <v>0.74199922185558564</v>
      </c>
      <c r="D69" s="25">
        <f>(Indeks!D69/Indeks!$D$47*Indeks!$D$2)/Indeks!H69*100</f>
        <v>3.6947595603499798E-2</v>
      </c>
      <c r="E69" s="25">
        <f>(Indeks!E69/Indeks!$E$47*Indeks!$E$2)/Indeks!H69*100</f>
        <v>0.11161201125276217</v>
      </c>
      <c r="F69" s="25">
        <f>(Indeks!F69/Indeks!$F$47*Indeks!$F$2)/Indeks!H69*100</f>
        <v>9.2541665915278931E-2</v>
      </c>
      <c r="G69" s="25">
        <f>(Indeks!G69/Indeks!$G$47*Indeks!$G$2)/Indeks!H69*100</f>
        <v>1.6899505372873665E-2</v>
      </c>
      <c r="H69" s="25">
        <f t="shared" si="7"/>
        <v>1.0000000000000002</v>
      </c>
    </row>
    <row r="70" spans="1:10" x14ac:dyDescent="0.2">
      <c r="A70" s="10">
        <f t="shared" si="8"/>
        <v>2025</v>
      </c>
      <c r="B70" s="12" t="s">
        <v>26</v>
      </c>
      <c r="C70" s="68">
        <f>(Indeks!C70/Indeks!$C$47*Indeks!$C$2)/Indeks!H70*100</f>
        <v>0.74417893425585824</v>
      </c>
      <c r="D70" s="68">
        <f>(Indeks!D70/Indeks!$D$47*Indeks!$D$2)/Indeks!H70*100</f>
        <v>3.6619160208217753E-2</v>
      </c>
      <c r="E70" s="68">
        <f>(Indeks!E70/Indeks!$E$47*Indeks!$E$2)/Indeks!H70*100</f>
        <v>0.1107294373536612</v>
      </c>
      <c r="F70" s="68">
        <f>(Indeks!F70/Indeks!$F$47*Indeks!$F$2)/Indeks!H70*100</f>
        <v>9.172318627147244E-2</v>
      </c>
      <c r="G70" s="68">
        <f>(Indeks!G70/Indeks!$G$47*Indeks!$G$2)/Indeks!H70*100</f>
        <v>1.6749281910790382E-2</v>
      </c>
      <c r="H70" s="68">
        <f t="shared" si="7"/>
        <v>1</v>
      </c>
    </row>
    <row r="71" spans="1:10" x14ac:dyDescent="0.2">
      <c r="A71" s="6">
        <f t="shared" si="8"/>
        <v>2025</v>
      </c>
      <c r="B71" t="s">
        <v>12</v>
      </c>
      <c r="C71" s="69">
        <f>(Indeks!C71/Indeks!$C$47*Indeks!$C$2)/Indeks!H71*100</f>
        <v>0.74409423950056419</v>
      </c>
      <c r="D71" s="69">
        <f>(Indeks!D71/Indeks!$D$47*Indeks!$D$2)/Indeks!H71*100</f>
        <v>3.6614992593857622E-2</v>
      </c>
      <c r="E71" s="69">
        <f>(Indeks!E71/Indeks!$E$47*Indeks!$E$2)/Indeks!H71*100</f>
        <v>0.11082650141517779</v>
      </c>
      <c r="F71" s="69">
        <f>(Indeks!F71/Indeks!$F$47*Indeks!$F$2)/Indeks!H71*100</f>
        <v>9.1716890809775381E-2</v>
      </c>
      <c r="G71" s="69">
        <f>(Indeks!G71/Indeks!$G$47*Indeks!$G$2)/Indeks!H71*100</f>
        <v>1.6747375680625176E-2</v>
      </c>
      <c r="H71" s="69">
        <f t="shared" si="7"/>
        <v>1.0000000000000002</v>
      </c>
    </row>
    <row r="72" spans="1:10" x14ac:dyDescent="0.2">
      <c r="A72" s="8">
        <f t="shared" si="8"/>
        <v>2025</v>
      </c>
      <c r="B72" s="9" t="s">
        <v>13</v>
      </c>
      <c r="C72" s="70">
        <f>(Indeks!C72/Indeks!$C$47*Indeks!$C$2)/Indeks!H72*100</f>
        <v>0.74400948307283055</v>
      </c>
      <c r="D72" s="70">
        <f>(Indeks!D72/Indeks!$D$47*Indeks!$D$2)/Indeks!H72*100</f>
        <v>3.6610821944752979E-2</v>
      </c>
      <c r="E72" s="70">
        <f>(Indeks!E72/Indeks!$E$47*Indeks!$E$2)/Indeks!H72*100</f>
        <v>0.11092363993009136</v>
      </c>
      <c r="F72" s="70">
        <f>(Indeks!F72/Indeks!$F$47*Indeks!$F$2)/Indeks!H72*100</f>
        <v>9.171058698993069E-2</v>
      </c>
      <c r="G72" s="70">
        <f>(Indeks!G72/Indeks!$G$47*Indeks!$G$2)/Indeks!H72*100</f>
        <v>1.6745468062394516E-2</v>
      </c>
      <c r="H72" s="70">
        <f t="shared" si="7"/>
        <v>1</v>
      </c>
    </row>
    <row r="73" spans="1:10" x14ac:dyDescent="0.2">
      <c r="A73" s="6">
        <f t="shared" si="8"/>
        <v>2025</v>
      </c>
      <c r="B73" t="s">
        <v>14</v>
      </c>
      <c r="C73" s="69">
        <f>(Indeks!C73/Indeks!$C$47*Indeks!$C$2)/Indeks!H73*100</f>
        <v>0.74617789246443578</v>
      </c>
      <c r="D73" s="69">
        <f>(Indeks!D73/Indeks!$D$47*Indeks!$D$2)/Indeks!H73*100</f>
        <v>3.6284543409372504E-2</v>
      </c>
      <c r="E73" s="69">
        <f>(Indeks!E73/Indeks!$E$47*Indeks!$E$2)/Indeks!H73*100</f>
        <v>0.11004397149918271</v>
      </c>
      <c r="F73" s="69">
        <f>(Indeks!F73/Indeks!$F$47*Indeks!$F$2)/Indeks!H73*100</f>
        <v>9.0897361497942655E-2</v>
      </c>
      <c r="G73" s="69">
        <f>(Indeks!G73/Indeks!$G$47*Indeks!$G$2)/Indeks!H73*100</f>
        <v>1.6596231129066347E-2</v>
      </c>
      <c r="H73" s="69">
        <f t="shared" si="7"/>
        <v>1</v>
      </c>
    </row>
    <row r="74" spans="1:10" x14ac:dyDescent="0.2">
      <c r="A74" s="6">
        <f t="shared" si="8"/>
        <v>2025</v>
      </c>
      <c r="B74" t="s">
        <v>15</v>
      </c>
      <c r="C74" s="69">
        <f>(Indeks!C74/Indeks!$C$47*Indeks!$C$2)/Indeks!H74*100</f>
        <v>0.7460935045527548</v>
      </c>
      <c r="D74" s="69">
        <f>(Indeks!D74/Indeks!$D$47*Indeks!$D$2)/Indeks!H74*100</f>
        <v>3.6280439861310389E-2</v>
      </c>
      <c r="E74" s="69">
        <f>(Indeks!E74/Indeks!$E$47*Indeks!$E$2)/Indeks!H74*100</f>
        <v>0.11014051357125627</v>
      </c>
      <c r="F74" s="69">
        <f>(Indeks!F74/Indeks!$F$47*Indeks!$F$2)/Indeks!H74*100</f>
        <v>9.0891187812415952E-2</v>
      </c>
      <c r="G74" s="69">
        <f>(Indeks!G74/Indeks!$G$47*Indeks!$G$2)/Indeks!H74*100</f>
        <v>1.6594354202262563E-2</v>
      </c>
      <c r="H74" s="69">
        <f t="shared" si="7"/>
        <v>0.99999999999999989</v>
      </c>
    </row>
    <row r="75" spans="1:10" ht="13.5" thickBot="1" x14ac:dyDescent="0.25">
      <c r="A75" s="16">
        <f t="shared" si="8"/>
        <v>2025</v>
      </c>
      <c r="B75" s="17" t="s">
        <v>16</v>
      </c>
      <c r="C75" s="78">
        <f>(Indeks!C75/Indeks!$C$47*Indeks!$C$2)/Indeks!H75*100</f>
        <v>0.74600905506314219</v>
      </c>
      <c r="D75" s="78">
        <f>(Indeks!D75/Indeks!$D$47*Indeks!$D$2)/Indeks!H75*100</f>
        <v>3.6276333318885731E-2</v>
      </c>
      <c r="E75" s="78">
        <f>(Indeks!E75/Indeks!$E$47*Indeks!$E$2)/Indeks!H75*100</f>
        <v>0.11023712983053678</v>
      </c>
      <c r="F75" s="78">
        <f>(Indeks!F75/Indeks!$F$47*Indeks!$F$2)/Indeks!H75*100</f>
        <v>9.0885005881571543E-2</v>
      </c>
      <c r="G75" s="78">
        <f>(Indeks!G75/Indeks!$G$47*Indeks!$G$2)/Indeks!H75*100</f>
        <v>1.6592475905863682E-2</v>
      </c>
      <c r="H75" s="78">
        <f t="shared" si="7"/>
        <v>0.99999999999999989</v>
      </c>
      <c r="J75" s="45"/>
    </row>
    <row r="76" spans="1:10" x14ac:dyDescent="0.2">
      <c r="A76" s="2">
        <v>2026</v>
      </c>
      <c r="B76" t="s">
        <v>6</v>
      </c>
      <c r="C76" s="69">
        <f>(Indeks!C76/Indeks!$C$47*Indeks!$C$2)/Indeks!H76*100</f>
        <v>0.74773682624956173</v>
      </c>
      <c r="D76" s="69">
        <f>(Indeks!D76/Indeks!$D$47*Indeks!$D$2)/Indeks!H76*100</f>
        <v>3.6003466534612179E-2</v>
      </c>
      <c r="E76" s="69">
        <f>(Indeks!E76/Indeks!$E$47*Indeks!$E$2)/Indeks!H76*100</f>
        <v>0.1095464993883422</v>
      </c>
      <c r="F76" s="69">
        <f>(Indeks!F76/Indeks!$F$47*Indeks!$F$2)/Indeks!H76*100</f>
        <v>9.0245538789606866E-2</v>
      </c>
      <c r="G76" s="69">
        <f>(Indeks!G76/Indeks!$G$47*Indeks!$G$2)/Indeks!H76*100</f>
        <v>1.6467669037877046E-2</v>
      </c>
      <c r="H76" s="69">
        <f t="shared" ref="H76:H87" si="9">SUM(C76:G76)</f>
        <v>0.99999999999999989</v>
      </c>
    </row>
    <row r="77" spans="1:10" x14ac:dyDescent="0.2">
      <c r="A77" s="6">
        <f>A76</f>
        <v>2026</v>
      </c>
      <c r="B77" t="s">
        <v>7</v>
      </c>
      <c r="C77" s="69">
        <f>(Indeks!C77/Indeks!$C$47*Indeks!$C$2)/Indeks!H77*100</f>
        <v>0.74760007581579579</v>
      </c>
      <c r="D77" s="69">
        <f>(Indeks!D77/Indeks!$D$47*Indeks!$D$2)/Indeks!H77*100</f>
        <v>3.599688201250114E-2</v>
      </c>
      <c r="E77" s="69">
        <f>(Indeks!E77/Indeks!$E$47*Indeks!$E$2)/Indeks!H77*100</f>
        <v>0.10966517671842896</v>
      </c>
      <c r="F77" s="69">
        <f>(Indeks!F77/Indeks!$F$47*Indeks!$F$2)/Indeks!H77*100</f>
        <v>9.0273208117917184E-2</v>
      </c>
      <c r="G77" s="69">
        <f>(Indeks!G77/Indeks!$G$47*Indeks!$G$2)/Indeks!H77*100</f>
        <v>1.6464657335356875E-2</v>
      </c>
      <c r="H77" s="69">
        <f t="shared" si="9"/>
        <v>1</v>
      </c>
    </row>
    <row r="78" spans="1:10" x14ac:dyDescent="0.2">
      <c r="A78" s="8">
        <f t="shared" ref="A78:A87" si="10">A77</f>
        <v>2026</v>
      </c>
      <c r="B78" s="9" t="s">
        <v>8</v>
      </c>
      <c r="C78" s="69">
        <f>(Indeks!C78/Indeks!$C$47*Indeks!$C$2)/Indeks!H78*100</f>
        <v>0.74746322794427256</v>
      </c>
      <c r="D78" s="69">
        <f>(Indeks!D78/Indeks!$D$47*Indeks!$D$2)/Indeks!H78*100</f>
        <v>3.5990292798770106E-2</v>
      </c>
      <c r="E78" s="69">
        <f>(Indeks!E78/Indeks!$E$47*Indeks!$E$2)/Indeks!H78*100</f>
        <v>0.10978396463322067</v>
      </c>
      <c r="F78" s="69">
        <f>(Indeks!F78/Indeks!$F$47*Indeks!$F$2)/Indeks!H78*100</f>
        <v>9.0300871136805627E-2</v>
      </c>
      <c r="G78" s="69">
        <f>(Indeks!G78/Indeks!$G$47*Indeks!$G$2)/Indeks!H78*100</f>
        <v>1.6461643486930969E-2</v>
      </c>
      <c r="H78" s="69">
        <f t="shared" si="9"/>
        <v>1</v>
      </c>
    </row>
    <row r="79" spans="1:10" x14ac:dyDescent="0.2">
      <c r="A79" s="10">
        <f t="shared" si="10"/>
        <v>2026</v>
      </c>
      <c r="B79" s="11" t="s">
        <v>9</v>
      </c>
      <c r="C79" s="68">
        <f>(Indeks!C79/Indeks!$C$47*Indeks!$C$2)/Indeks!H79*100</f>
        <v>0.74918428854719932</v>
      </c>
      <c r="D79" s="68">
        <f>(Indeks!D79/Indeks!$D$47*Indeks!$D$2)/Indeks!H79*100</f>
        <v>3.571909706668637E-2</v>
      </c>
      <c r="E79" s="68">
        <f>(Indeks!E79/Indeks!$E$47*Indeks!$E$2)/Indeks!H79*100</f>
        <v>0.10909470564241244</v>
      </c>
      <c r="F79" s="68">
        <f>(Indeks!F79/Indeks!$F$47*Indeks!$F$2)/Indeks!H79*100</f>
        <v>8.9664307800178561E-2</v>
      </c>
      <c r="G79" s="68">
        <f>(Indeks!G79/Indeks!$G$47*Indeks!$G$2)/Indeks!H79*100</f>
        <v>1.6337600943523479E-2</v>
      </c>
      <c r="H79" s="68">
        <f t="shared" si="9"/>
        <v>1.0000000000000002</v>
      </c>
    </row>
    <row r="80" spans="1:10" x14ac:dyDescent="0.2">
      <c r="A80" s="6">
        <f t="shared" si="10"/>
        <v>2026</v>
      </c>
      <c r="B80" t="s">
        <v>10</v>
      </c>
      <c r="C80" s="69">
        <f>(Indeks!C80/Indeks!$C$47*Indeks!$C$2)/Indeks!H80*100</f>
        <v>0.74904791501452928</v>
      </c>
      <c r="D80" s="69">
        <f>(Indeks!D80/Indeks!$D$47*Indeks!$D$2)/Indeks!H80*100</f>
        <v>3.5712595142493309E-2</v>
      </c>
      <c r="E80" s="69">
        <f>(Indeks!E80/Indeks!$E$47*Indeks!$E$2)/Indeks!H80*100</f>
        <v>0.10921298707114689</v>
      </c>
      <c r="F80" s="69">
        <f>(Indeks!F80/Indeks!$F$47*Indeks!$F$2)/Indeks!H80*100</f>
        <v>8.9691875751265693E-2</v>
      </c>
      <c r="G80" s="69">
        <f>(Indeks!G80/Indeks!$G$47*Indeks!$G$2)/Indeks!H80*100</f>
        <v>1.6334627020564759E-2</v>
      </c>
      <c r="H80" s="69">
        <f t="shared" si="9"/>
        <v>0.99999999999999989</v>
      </c>
    </row>
    <row r="81" spans="1:8" x14ac:dyDescent="0.2">
      <c r="A81" s="8">
        <f t="shared" si="10"/>
        <v>2026</v>
      </c>
      <c r="B81" s="9" t="s">
        <v>11</v>
      </c>
      <c r="C81" s="67">
        <f>(Indeks!C81/Indeks!$C$47*Indeks!$C$2)/Indeks!H81*100</f>
        <v>0.74891144403362664</v>
      </c>
      <c r="D81" s="67">
        <f>(Indeks!D81/Indeks!$D$47*Indeks!$D$2)/Indeks!H81*100</f>
        <v>3.5706088572229934E-2</v>
      </c>
      <c r="E81" s="67">
        <f>(Indeks!E81/Indeks!$E$47*Indeks!$E$2)/Indeks!H81*100</f>
        <v>0.10933137889147361</v>
      </c>
      <c r="F81" s="67">
        <f>(Indeks!F81/Indeks!$F$47*Indeks!$F$2)/Indeks!H81*100</f>
        <v>8.9719437530135421E-2</v>
      </c>
      <c r="G81" s="67">
        <f>(Indeks!G81/Indeks!$G$47*Indeks!$G$2)/Indeks!H81*100</f>
        <v>1.6331650972534334E-2</v>
      </c>
      <c r="H81" s="67">
        <f t="shared" si="9"/>
        <v>0.99999999999999989</v>
      </c>
    </row>
    <row r="82" spans="1:8" x14ac:dyDescent="0.2">
      <c r="A82" s="10">
        <f t="shared" si="10"/>
        <v>2026</v>
      </c>
      <c r="B82" s="12" t="s">
        <v>26</v>
      </c>
      <c r="C82" s="68">
        <f>(Indeks!C82/Indeks!$C$47*Indeks!$C$2)/Indeks!H82*100</f>
        <v>0.75062578392989532</v>
      </c>
      <c r="D82" s="68">
        <f>(Indeks!D82/Indeks!$D$47*Indeks!$D$2)/Indeks!H82*100</f>
        <v>3.5436559686000367E-2</v>
      </c>
      <c r="E82" s="68">
        <f>(Indeks!E82/Indeks!$E$47*Indeks!$E$2)/Indeks!H82*100</f>
        <v>0.10864350600645559</v>
      </c>
      <c r="F82" s="68">
        <f>(Indeks!F82/Indeks!$F$47*Indeks!$F$2)/Indeks!H82*100</f>
        <v>8.908577954788377E-2</v>
      </c>
      <c r="G82" s="68">
        <f>(Indeks!G82/Indeks!$G$47*Indeks!$G$2)/Indeks!H82*100</f>
        <v>1.6208370829765048E-2</v>
      </c>
      <c r="H82" s="68">
        <f t="shared" si="9"/>
        <v>1</v>
      </c>
    </row>
    <row r="83" spans="1:8" x14ac:dyDescent="0.2">
      <c r="A83" s="6">
        <f t="shared" si="10"/>
        <v>2026</v>
      </c>
      <c r="B83" t="s">
        <v>12</v>
      </c>
      <c r="C83" s="69">
        <f>(Indeks!C83/Indeks!$C$47*Indeks!$C$2)/Indeks!H83*100</f>
        <v>0.75048978930231003</v>
      </c>
      <c r="D83" s="69">
        <f>(Indeks!D83/Indeks!$D$47*Indeks!$D$2)/Indeks!H83*100</f>
        <v>3.5430139467243466E-2</v>
      </c>
      <c r="E83" s="69">
        <f>(Indeks!E83/Indeks!$E$47*Indeks!$E$2)/Indeks!H83*100</f>
        <v>0.1087613911781036</v>
      </c>
      <c r="F83" s="69">
        <f>(Indeks!F83/Indeks!$F$47*Indeks!$F$2)/Indeks!H83*100</f>
        <v>8.9113245774188513E-2</v>
      </c>
      <c r="G83" s="69">
        <f>(Indeks!G83/Indeks!$G$47*Indeks!$G$2)/Indeks!H83*100</f>
        <v>1.6205434278154445E-2</v>
      </c>
      <c r="H83" s="69">
        <f t="shared" si="9"/>
        <v>1</v>
      </c>
    </row>
    <row r="84" spans="1:8" x14ac:dyDescent="0.2">
      <c r="A84" s="8">
        <f t="shared" si="10"/>
        <v>2026</v>
      </c>
      <c r="B84" s="9" t="s">
        <v>13</v>
      </c>
      <c r="C84" s="70">
        <f>(Indeks!C84/Indeks!$C$47*Indeks!$C$2)/Indeks!H84*100</f>
        <v>0.7503536972196132</v>
      </c>
      <c r="D84" s="70">
        <f>(Indeks!D84/Indeks!$D$47*Indeks!$D$2)/Indeks!H84*100</f>
        <v>3.5423714647693526E-2</v>
      </c>
      <c r="E84" s="70">
        <f>(Indeks!E84/Indeks!$E$47*Indeks!$E$2)/Indeks!H84*100</f>
        <v>0.10887938654639397</v>
      </c>
      <c r="F84" s="70">
        <f>(Indeks!F84/Indeks!$F$47*Indeks!$F$2)/Indeks!H84*100</f>
        <v>8.9140705964117786E-2</v>
      </c>
      <c r="G84" s="70">
        <f>(Indeks!G84/Indeks!$G$47*Indeks!$G$2)/Indeks!H84*100</f>
        <v>1.6202495622181564E-2</v>
      </c>
      <c r="H84" s="70">
        <f t="shared" si="9"/>
        <v>1</v>
      </c>
    </row>
    <row r="85" spans="1:8" x14ac:dyDescent="0.2">
      <c r="A85" s="6">
        <f t="shared" si="10"/>
        <v>2026</v>
      </c>
      <c r="B85" t="s">
        <v>14</v>
      </c>
      <c r="C85" s="69">
        <f>(Indeks!C85/Indeks!$C$47*Indeks!$C$2)/Indeks!H85*100</f>
        <v>0.7520613067882379</v>
      </c>
      <c r="D85" s="69">
        <f>(Indeks!D85/Indeks!$D$47*Indeks!$D$2)/Indeks!H85*100</f>
        <v>3.5155848326206142E-2</v>
      </c>
      <c r="E85" s="69">
        <f>(Indeks!E85/Indeks!$E$47*Indeks!$E$2)/Indeks!H85*100</f>
        <v>0.10819291423780088</v>
      </c>
      <c r="F85" s="69">
        <f>(Indeks!F85/Indeks!$F$47*Indeks!$F$2)/Indeks!H85*100</f>
        <v>8.850995472584762E-2</v>
      </c>
      <c r="G85" s="69">
        <f>(Indeks!G85/Indeks!$G$47*Indeks!$G$2)/Indeks!H85*100</f>
        <v>1.6079975921907502E-2</v>
      </c>
      <c r="H85" s="69">
        <f t="shared" si="9"/>
        <v>1</v>
      </c>
    </row>
    <row r="86" spans="1:8" x14ac:dyDescent="0.2">
      <c r="A86" s="6">
        <f t="shared" si="10"/>
        <v>2026</v>
      </c>
      <c r="B86" t="s">
        <v>15</v>
      </c>
      <c r="C86" s="69">
        <f>(Indeks!C86/Indeks!$C$47*Indeks!$C$2)/Indeks!H86*100</f>
        <v>0.75192569303311574</v>
      </c>
      <c r="D86" s="69">
        <f>(Indeks!D86/Indeks!$D$47*Indeks!$D$2)/Indeks!H86*100</f>
        <v>3.5149508927326031E-2</v>
      </c>
      <c r="E86" s="69">
        <f>(Indeks!E86/Indeks!$E$47*Indeks!$E$2)/Indeks!H86*100</f>
        <v>0.10831040281397758</v>
      </c>
      <c r="F86" s="69">
        <f>(Indeks!F86/Indeks!$F$47*Indeks!$F$2)/Indeks!H86*100</f>
        <v>8.8537318888982849E-2</v>
      </c>
      <c r="G86" s="69">
        <f>(Indeks!G86/Indeks!$G$47*Indeks!$G$2)/Indeks!H86*100</f>
        <v>1.6077076336597954E-2</v>
      </c>
      <c r="H86" s="69">
        <f t="shared" si="9"/>
        <v>1.0000000000000002</v>
      </c>
    </row>
    <row r="87" spans="1:8" ht="13.5" thickBot="1" x14ac:dyDescent="0.25">
      <c r="A87" s="6">
        <f t="shared" si="10"/>
        <v>2026</v>
      </c>
      <c r="B87" t="s">
        <v>16</v>
      </c>
      <c r="C87" s="78">
        <f>(Indeks!C87/Indeks!$C$47*Indeks!$C$2)/Indeks!H87*100</f>
        <v>0.75178998181958534</v>
      </c>
      <c r="D87" s="78">
        <f>(Indeks!D87/Indeks!$D$47*Indeks!$D$2)/Indeks!H87*100</f>
        <v>3.5143164972656425E-2</v>
      </c>
      <c r="E87" s="78">
        <f>(Indeks!E87/Indeks!$E$47*Indeks!$E$2)/Indeks!H87*100</f>
        <v>0.10842800139002301</v>
      </c>
      <c r="F87" s="78">
        <f>(Indeks!F87/Indeks!$F$47*Indeks!$F$2)/Indeks!H87*100</f>
        <v>8.8564677150224869E-2</v>
      </c>
      <c r="G87" s="78">
        <f>(Indeks!G87/Indeks!$G$47*Indeks!$G$2)/Indeks!H87*100</f>
        <v>1.6074174667510335E-2</v>
      </c>
      <c r="H87" s="78">
        <f t="shared" si="9"/>
        <v>1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31</v>
      </c>
      <c r="C1" s="2"/>
      <c r="H1" s="66" t="s">
        <v>27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17</v>
      </c>
      <c r="E2" s="14" t="s">
        <v>29</v>
      </c>
      <c r="F2" s="14" t="s">
        <v>32</v>
      </c>
      <c r="G2" s="14" t="s">
        <v>30</v>
      </c>
      <c r="H2" s="14" t="s">
        <v>60</v>
      </c>
      <c r="I2" s="14" t="s">
        <v>70</v>
      </c>
    </row>
    <row r="3" spans="1:9" s="18" customFormat="1" ht="13.5" hidden="1" thickBot="1" x14ac:dyDescent="0.25">
      <c r="A3" s="2">
        <v>2020</v>
      </c>
      <c r="B3" t="s">
        <v>6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7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8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9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10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11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26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12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13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14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15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16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6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7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8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9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10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11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26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12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13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14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15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16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6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7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8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9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10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11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26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12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13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14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15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16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6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7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8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9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10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11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26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12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13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14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15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16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6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7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8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9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10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11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26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12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13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14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15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16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6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7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8</v>
      </c>
      <c r="C65" s="31">
        <f>Indeks!H66</f>
        <v>105.04741061943568</v>
      </c>
      <c r="D65" s="27">
        <f t="shared" si="7"/>
        <v>2.8199861343148284E-3</v>
      </c>
      <c r="E65" s="27">
        <f>(SUM(C63:C65)-SUM(C60:C62))/SUM(C60:C62)</f>
        <v>4.7798918363708498E-3</v>
      </c>
      <c r="F65" s="27"/>
      <c r="G65" s="27"/>
      <c r="H65" s="31"/>
      <c r="I65" s="90"/>
    </row>
    <row r="66" spans="1:9" x14ac:dyDescent="0.2">
      <c r="A66" s="10">
        <f t="shared" si="8"/>
        <v>2025</v>
      </c>
      <c r="B66" s="11" t="s">
        <v>9</v>
      </c>
      <c r="C66" s="13">
        <f>Indeks!H67</f>
        <v>106.63456839150231</v>
      </c>
      <c r="D66" s="34">
        <f t="shared" si="7"/>
        <v>1.5108966158305089E-2</v>
      </c>
      <c r="E66" s="34"/>
      <c r="F66" s="34"/>
      <c r="G66" s="34"/>
      <c r="H66" s="13"/>
      <c r="I66" s="90"/>
    </row>
    <row r="67" spans="1:9" x14ac:dyDescent="0.2">
      <c r="A67" s="6">
        <f t="shared" si="8"/>
        <v>2025</v>
      </c>
      <c r="B67" t="s">
        <v>10</v>
      </c>
      <c r="C67" s="21">
        <f>Indeks!H68</f>
        <v>104.97850746108699</v>
      </c>
      <c r="D67" s="33">
        <f t="shared" si="7"/>
        <v>-1.5530244604500063E-2</v>
      </c>
      <c r="E67" s="33"/>
      <c r="F67" s="33"/>
      <c r="G67" s="33"/>
      <c r="H67" s="21"/>
      <c r="I67" s="90"/>
    </row>
    <row r="68" spans="1:9" ht="13.5" thickBot="1" x14ac:dyDescent="0.25">
      <c r="A68" s="8">
        <f t="shared" si="8"/>
        <v>2025</v>
      </c>
      <c r="B68" s="9" t="s">
        <v>11</v>
      </c>
      <c r="C68" s="28">
        <f>Indeks!H69</f>
        <v>104.63576559851356</v>
      </c>
      <c r="D68" s="30">
        <f t="shared" si="7"/>
        <v>-3.2648765053216199E-3</v>
      </c>
      <c r="E68" s="30">
        <f>(SUM(C66:C68)-SUM(C63:C65))/SUM(C63:C65)</f>
        <v>5.1627308440285848E-3</v>
      </c>
      <c r="F68" s="30">
        <f>(SUM(C63:C68)-SUM(C57:C62))/SUM(C57:C62)</f>
        <v>2.1130797435817167E-2</v>
      </c>
      <c r="G68" s="30"/>
      <c r="H68" s="28"/>
      <c r="I68" s="90"/>
    </row>
    <row r="69" spans="1:9" x14ac:dyDescent="0.2">
      <c r="A69" s="10">
        <f t="shared" si="8"/>
        <v>2025</v>
      </c>
      <c r="B69" s="12" t="s">
        <v>26</v>
      </c>
      <c r="C69" s="73">
        <f>Indeks!H70</f>
        <v>105.57423848646567</v>
      </c>
      <c r="D69" s="74">
        <f t="shared" si="7"/>
        <v>8.9689494083029682E-3</v>
      </c>
      <c r="E69" s="74"/>
      <c r="F69" s="74"/>
      <c r="G69" s="74"/>
      <c r="H69" s="75"/>
      <c r="I69" s="90"/>
    </row>
    <row r="70" spans="1:9" x14ac:dyDescent="0.2">
      <c r="A70" s="6">
        <f t="shared" si="8"/>
        <v>2025</v>
      </c>
      <c r="B70" t="s">
        <v>12</v>
      </c>
      <c r="C70" s="76">
        <f>Indeks!H71</f>
        <v>105.58625522281345</v>
      </c>
      <c r="D70" s="75">
        <f t="shared" si="7"/>
        <v>1.1382261923030867E-4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13</v>
      </c>
      <c r="C71" s="71">
        <f>Indeks!H72</f>
        <v>105.59828344827838</v>
      </c>
      <c r="D71" s="72">
        <f t="shared" si="7"/>
        <v>1.1391847773697939E-4</v>
      </c>
      <c r="E71" s="72">
        <f>(SUM(C69:C71)-SUM(C66:C68))/SUM(C66:C68)</f>
        <v>1.6124508286412156E-3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14</v>
      </c>
      <c r="C72" s="73">
        <f>Indeks!H73</f>
        <v>106.54784626552184</v>
      </c>
      <c r="D72" s="75">
        <f t="shared" si="7"/>
        <v>8.9922183035158216E-3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15</v>
      </c>
      <c r="C73" s="76">
        <f>Indeks!H74</f>
        <v>106.55989750331655</v>
      </c>
      <c r="D73" s="75">
        <f t="shared" si="7"/>
        <v>1.1310634815344604E-4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16</v>
      </c>
      <c r="C74" s="88">
        <f>Indeks!H75</f>
        <v>106.57196026434639</v>
      </c>
      <c r="D74" s="89">
        <f t="shared" si="7"/>
        <v>1.1320169512609619E-4</v>
      </c>
      <c r="E74" s="89">
        <f>(SUM(C72:C74)-SUM(C69:C71))/SUM(C69:C71)</f>
        <v>9.2212973602128351E-3</v>
      </c>
      <c r="F74" s="89">
        <f>(SUM(C69:C74)-SUM(C63:C68))/SUM(C63:C68)</f>
        <v>8.8212949590761661E-3</v>
      </c>
      <c r="G74" s="89">
        <f>(SUM(C63:C74)-SUM(C51:C62))/SUM(C51:C62)</f>
        <v>3.5985125116057719E-2</v>
      </c>
      <c r="H74" s="88">
        <f>(C63+C64+C65+C66+C67+C68+C69+C70+C71+C72+C73+C74)/12</f>
        <v>105.60932019838374</v>
      </c>
      <c r="I74" s="90"/>
    </row>
    <row r="75" spans="1:9" x14ac:dyDescent="0.2">
      <c r="A75" s="2">
        <v>2026</v>
      </c>
      <c r="B75" s="82" t="s">
        <v>6</v>
      </c>
      <c r="C75" s="76">
        <f>Indeks!H76</f>
        <v>107.37965882479207</v>
      </c>
      <c r="D75" s="75">
        <f t="shared" ref="D75:D86" si="9">(C75-C74)/C74</f>
        <v>7.5789031039893689E-3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7</v>
      </c>
      <c r="C76" s="76">
        <f>Indeks!H77</f>
        <v>107.39930062981182</v>
      </c>
      <c r="D76" s="75">
        <f t="shared" si="9"/>
        <v>1.8291923474811936E-4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8</v>
      </c>
      <c r="C77" s="71">
        <f>Indeks!H78</f>
        <v>107.41896362478576</v>
      </c>
      <c r="D77" s="72">
        <f t="shared" si="9"/>
        <v>1.8308308209302911E-4</v>
      </c>
      <c r="E77" s="72">
        <f>(SUM(C75:C77)-SUM(C72:C74))/SUM(C72:C74)</f>
        <v>7.8773191242177514E-3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9</v>
      </c>
      <c r="C78" s="73">
        <f>Indeks!H79</f>
        <v>108.23453755784215</v>
      </c>
      <c r="D78" s="74">
        <f t="shared" si="9"/>
        <v>7.5924576586419408E-3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10</v>
      </c>
      <c r="C79" s="76">
        <f>Indeks!H80</f>
        <v>108.25424300785114</v>
      </c>
      <c r="D79" s="75">
        <f t="shared" si="9"/>
        <v>1.8206249551782998E-4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11</v>
      </c>
      <c r="C80" s="71">
        <f>Indeks!H81</f>
        <v>108.27396972300265</v>
      </c>
      <c r="D80" s="72">
        <f t="shared" si="9"/>
        <v>1.8222579183409639E-4</v>
      </c>
      <c r="E80" s="72">
        <f>(SUM(C78:C80)-SUM(C75:C77))/SUM(C75:C77)</f>
        <v>7.9604088840583304E-3</v>
      </c>
      <c r="F80" s="72">
        <f>(SUM(C75:C80)-SUM(C69:C74))/SUM(C69:C74)</f>
        <v>1.6532928929213774E-2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26</v>
      </c>
      <c r="C81" s="73">
        <f>Indeks!H82</f>
        <v>109.09749668853435</v>
      </c>
      <c r="D81" s="74">
        <f t="shared" si="9"/>
        <v>7.6059552230192335E-3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12</v>
      </c>
      <c r="C82" s="76">
        <f>Indeks!H83</f>
        <v>109.1172660093754</v>
      </c>
      <c r="D82" s="75">
        <f t="shared" si="9"/>
        <v>1.812078319036952E-4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13</v>
      </c>
      <c r="C83" s="71">
        <f>Indeks!H84</f>
        <v>109.13705667082536</v>
      </c>
      <c r="D83" s="72">
        <f t="shared" si="9"/>
        <v>1.8137057657089474E-4</v>
      </c>
      <c r="E83" s="72">
        <f>(SUM(C81:C83)-SUM(C78:C80))/SUM(C78:C80)</f>
        <v>7.9721860888837433E-3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14</v>
      </c>
      <c r="C84" s="73">
        <f>Indeks!H85</f>
        <v>109.96861509709672</v>
      </c>
      <c r="D84" s="75">
        <f t="shared" si="9"/>
        <v>7.6193957546378498E-3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15</v>
      </c>
      <c r="C85" s="76">
        <f>Indeks!H86</f>
        <v>109.98844851544787</v>
      </c>
      <c r="D85" s="75">
        <f t="shared" si="9"/>
        <v>1.80355261668458E-4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16</v>
      </c>
      <c r="C86" s="88">
        <f>Indeks!H87</f>
        <v>110.00830335015345</v>
      </c>
      <c r="D86" s="89">
        <f t="shared" si="9"/>
        <v>1.8051745409241541E-4</v>
      </c>
      <c r="E86" s="89">
        <f>(SUM(C84:C86)-SUM(C81:C83))/SUM(C81:C83)</f>
        <v>7.983910396474515E-3</v>
      </c>
      <c r="F86" s="89">
        <f>(SUM(C81:C86)-SUM(C75:C80))/SUM(C75:C80)</f>
        <v>1.6007948225711156E-2</v>
      </c>
      <c r="G86" s="89">
        <f>(SUM(C75:C86)-SUM(C63:C74))/SUM(C63:C74)</f>
        <v>2.9168840756253103E-2</v>
      </c>
      <c r="H86" s="88">
        <f>(C75+C76+C77+C78+C79+C80+C81+C82+C83+C84+C85+C86)/12</f>
        <v>108.68982164162655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E70" sqref="E70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28</v>
      </c>
    </row>
    <row r="2" spans="1:7" x14ac:dyDescent="0.2">
      <c r="A2" s="4" t="s">
        <v>25</v>
      </c>
      <c r="B2" s="4" t="s">
        <v>63</v>
      </c>
    </row>
    <row r="3" spans="1:7" x14ac:dyDescent="0.2">
      <c r="A3" s="4"/>
      <c r="B3" s="4" t="s">
        <v>62</v>
      </c>
    </row>
    <row r="4" spans="1:7" x14ac:dyDescent="0.2">
      <c r="A4" s="4"/>
      <c r="B4" s="4" t="s">
        <v>61</v>
      </c>
    </row>
    <row r="5" spans="1:7" x14ac:dyDescent="0.2">
      <c r="A5" s="4"/>
      <c r="B5" s="4"/>
    </row>
    <row r="6" spans="1:7" x14ac:dyDescent="0.2">
      <c r="A6" s="2" t="s">
        <v>20</v>
      </c>
      <c r="B6" s="2" t="s">
        <v>57</v>
      </c>
      <c r="C6" s="2" t="s">
        <v>21</v>
      </c>
      <c r="D6" s="2" t="s">
        <v>33</v>
      </c>
      <c r="E6" s="2" t="s">
        <v>24</v>
      </c>
    </row>
    <row r="7" spans="1:7" ht="38.25" x14ac:dyDescent="0.2">
      <c r="A7" s="54" t="s">
        <v>67</v>
      </c>
      <c r="B7" s="44" t="s">
        <v>66</v>
      </c>
      <c r="C7" t="s">
        <v>22</v>
      </c>
      <c r="D7" s="5" t="s">
        <v>34</v>
      </c>
      <c r="E7" s="23">
        <f>Indeks!C2</f>
        <v>0.71899999999999997</v>
      </c>
    </row>
    <row r="8" spans="1:7" ht="39.75" customHeight="1" x14ac:dyDescent="0.2">
      <c r="A8" s="54" t="s">
        <v>56</v>
      </c>
      <c r="B8" s="44" t="s">
        <v>64</v>
      </c>
      <c r="C8" t="s">
        <v>23</v>
      </c>
      <c r="D8" s="5" t="s">
        <v>35</v>
      </c>
      <c r="E8" s="23">
        <f>Indeks!D2</f>
        <v>4.7E-2</v>
      </c>
    </row>
    <row r="9" spans="1:7" ht="26.25" customHeight="1" x14ac:dyDescent="0.2">
      <c r="A9" s="35" t="s">
        <v>3</v>
      </c>
      <c r="B9" s="44" t="s">
        <v>59</v>
      </c>
      <c r="C9" t="s">
        <v>23</v>
      </c>
      <c r="D9" s="5" t="s">
        <v>35</v>
      </c>
      <c r="E9" s="23">
        <f>Indeks!E2</f>
        <v>0.113</v>
      </c>
    </row>
    <row r="10" spans="1:7" ht="63.75" x14ac:dyDescent="0.2">
      <c r="A10" s="35" t="s">
        <v>4</v>
      </c>
      <c r="B10" s="44" t="s">
        <v>74</v>
      </c>
      <c r="C10" t="s">
        <v>23</v>
      </c>
      <c r="D10" s="5" t="s">
        <v>35</v>
      </c>
      <c r="E10" s="23">
        <f>Indeks!F2</f>
        <v>9.6000000000000002E-2</v>
      </c>
    </row>
    <row r="11" spans="1:7" ht="51" x14ac:dyDescent="0.2">
      <c r="A11" s="35" t="s">
        <v>5</v>
      </c>
      <c r="B11" s="44" t="s">
        <v>58</v>
      </c>
      <c r="C11" t="s">
        <v>23</v>
      </c>
      <c r="D11" s="5" t="s">
        <v>35</v>
      </c>
      <c r="E11" s="23">
        <f>Indeks!G2</f>
        <v>2.5000000000000001E-2</v>
      </c>
    </row>
    <row r="12" spans="1:7" x14ac:dyDescent="0.2">
      <c r="A12" s="54" t="s">
        <v>65</v>
      </c>
      <c r="B12" s="44"/>
      <c r="D12" s="5"/>
      <c r="E12" s="23"/>
    </row>
    <row r="13" spans="1:7" ht="16.5" customHeight="1" x14ac:dyDescent="0.2">
      <c r="A13" s="58">
        <v>1</v>
      </c>
      <c r="B13" s="97" t="s">
        <v>68</v>
      </c>
      <c r="C13" s="97"/>
      <c r="D13" s="97"/>
      <c r="E13" s="97"/>
      <c r="G13" s="56"/>
    </row>
    <row r="14" spans="1:7" ht="25.5" customHeight="1" x14ac:dyDescent="0.2">
      <c r="A14" s="58">
        <v>2</v>
      </c>
      <c r="B14" s="97" t="s">
        <v>69</v>
      </c>
      <c r="C14" s="97"/>
      <c r="D14" s="97"/>
      <c r="E14" s="97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3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46</v>
      </c>
    </row>
    <row r="3" spans="1:11" x14ac:dyDescent="0.2">
      <c r="A3" s="46"/>
      <c r="B3" s="46" t="s">
        <v>2</v>
      </c>
      <c r="C3" s="46" t="s">
        <v>37</v>
      </c>
      <c r="D3" s="46" t="s">
        <v>38</v>
      </c>
      <c r="E3" s="46" t="s">
        <v>39</v>
      </c>
      <c r="F3" s="46" t="s">
        <v>41</v>
      </c>
      <c r="G3" s="46" t="s">
        <v>42</v>
      </c>
      <c r="H3" s="46" t="s">
        <v>48</v>
      </c>
      <c r="I3" s="52" t="s">
        <v>51</v>
      </c>
      <c r="J3" s="52" t="s">
        <v>50</v>
      </c>
      <c r="K3" s="52" t="s">
        <v>52</v>
      </c>
    </row>
    <row r="4" spans="1:11" x14ac:dyDescent="0.2">
      <c r="A4" s="46"/>
      <c r="B4" s="46" t="s">
        <v>40</v>
      </c>
      <c r="C4" s="46" t="s">
        <v>39</v>
      </c>
      <c r="D4" s="46" t="s">
        <v>41</v>
      </c>
      <c r="E4" s="46" t="s">
        <v>42</v>
      </c>
      <c r="F4" s="46" t="s">
        <v>48</v>
      </c>
      <c r="G4" s="46" t="s">
        <v>49</v>
      </c>
      <c r="H4" s="46" t="s">
        <v>50</v>
      </c>
      <c r="I4" s="52" t="s">
        <v>52</v>
      </c>
      <c r="J4" s="52" t="s">
        <v>53</v>
      </c>
      <c r="K4" s="53" t="s">
        <v>54</v>
      </c>
    </row>
    <row r="5" spans="1:11" x14ac:dyDescent="0.2">
      <c r="A5" s="46" t="s">
        <v>45</v>
      </c>
      <c r="B5" s="46" t="s">
        <v>43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46</v>
      </c>
      <c r="B6" s="46" t="s">
        <v>44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47</v>
      </c>
      <c r="B7" s="46" t="s">
        <v>43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2025-05-15T14:34:02Z</cp:lastPrinted>
  <dcterms:created xsi:type="dcterms:W3CDTF">2009-05-19T06:17:18Z</dcterms:created>
  <dcterms:modified xsi:type="dcterms:W3CDTF">2025-05-19T07:40:55Z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